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570" activeTab="2"/>
  </bookViews>
  <sheets>
    <sheet name="Tabella 1.1" sheetId="1" r:id="rId1"/>
    <sheet name="Tabella 1.2" sheetId="2" r:id="rId2"/>
    <sheet name="Tabella 2.1" sheetId="3" r:id="rId3"/>
    <sheet name="2.1 os 4.a" sheetId="4" r:id="rId4"/>
    <sheet name="2.1 os 4.c" sheetId="5" r:id="rId5"/>
    <sheet name="2.1 os 4.d" sheetId="6" r:id="rId6"/>
    <sheet name="2.1 os 4.e" sheetId="7" r:id="rId7"/>
    <sheet name="2.1 os 4.f" sheetId="8" r:id="rId8"/>
    <sheet name="2.1 os 4.g" sheetId="9" r:id="rId9"/>
    <sheet name="2.1 os 4.h" sheetId="10" r:id="rId10"/>
    <sheet name="2.1 os 4.j" sheetId="11" r:id="rId11"/>
    <sheet name="2.1 os 4.k" sheetId="12" r:id="rId12"/>
    <sheet name="2.1 os AT" sheetId="14" r:id="rId13"/>
    <sheet name="Foglio1 (2)" sheetId="15" r:id="rId14"/>
    <sheet name="Foglio1" sheetId="13" r:id="rId15"/>
  </sheets>
  <definedNames>
    <definedName name="_xlnm._FilterDatabase" localSheetId="0" hidden="1">'Tabella 1.1'!$G$2:$G$54</definedName>
    <definedName name="_xlnm.Print_Area" localSheetId="0">'Tabella 1.1'!$B$2:$J$21</definedName>
    <definedName name="_xlnm.Print_Area" localSheetId="1">'Tabella 1.2'!$B$4:$L$21</definedName>
    <definedName name="_xlnm.Print_Area" localSheetId="2">'Tabella 2.1'!$B$2:$Q$40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9" i="8" l="1"/>
  <c r="P8" i="8"/>
  <c r="P7" i="8"/>
  <c r="P29" i="3"/>
  <c r="S10" i="6"/>
  <c r="P10" i="6"/>
  <c r="P9" i="6"/>
  <c r="P8" i="6"/>
  <c r="P7" i="6"/>
  <c r="S22" i="3"/>
  <c r="S23" i="3"/>
  <c r="P9" i="14"/>
  <c r="N9" i="14" s="1"/>
  <c r="P8" i="14"/>
  <c r="N8" i="14" s="1"/>
  <c r="R5" i="14"/>
  <c r="R15" i="12"/>
  <c r="P14" i="12"/>
  <c r="N13" i="12"/>
  <c r="T10" i="12"/>
  <c r="P10" i="12"/>
  <c r="N10" i="12"/>
  <c r="T9" i="12"/>
  <c r="P9" i="12"/>
  <c r="N9" i="12"/>
  <c r="F9" i="12"/>
  <c r="R6" i="12"/>
  <c r="R8" i="11"/>
  <c r="P7" i="11"/>
  <c r="R4" i="11"/>
  <c r="R9" i="10"/>
  <c r="P8" i="10"/>
  <c r="P7" i="10"/>
  <c r="R4" i="10"/>
  <c r="R8" i="9"/>
  <c r="P7" i="9"/>
  <c r="R4" i="9"/>
  <c r="R10" i="8"/>
  <c r="R4" i="8"/>
  <c r="R9" i="7"/>
  <c r="P8" i="7"/>
  <c r="P7" i="7"/>
  <c r="P9" i="5"/>
  <c r="N9" i="5"/>
  <c r="P8" i="5"/>
  <c r="P7" i="5"/>
  <c r="R4" i="5"/>
  <c r="S4" i="5" s="1"/>
  <c r="R14" i="4"/>
  <c r="S14" i="4" s="1"/>
  <c r="P13" i="4"/>
  <c r="N12" i="4" s="1"/>
  <c r="P12" i="4"/>
  <c r="T11" i="4"/>
  <c r="Q11" i="4"/>
  <c r="P11" i="4"/>
  <c r="N11" i="4"/>
  <c r="R10" i="4"/>
  <c r="P9" i="4"/>
  <c r="P8" i="4"/>
  <c r="P7" i="4"/>
  <c r="T11" i="3"/>
  <c r="N46" i="3"/>
  <c r="N45" i="3"/>
  <c r="P46" i="3"/>
  <c r="P45" i="3"/>
  <c r="P43" i="3"/>
  <c r="P39" i="3"/>
  <c r="P38" i="3"/>
  <c r="N39" i="3"/>
  <c r="N38" i="3"/>
  <c r="T39" i="3"/>
  <c r="T38" i="3"/>
  <c r="S11" i="4" l="1"/>
  <c r="P13" i="3"/>
  <c r="P9" i="3"/>
  <c r="R47" i="3"/>
  <c r="R14" i="3"/>
  <c r="R10" i="3"/>
  <c r="R26" i="3"/>
  <c r="R30" i="3"/>
  <c r="R32" i="3"/>
  <c r="R35" i="3"/>
  <c r="R37" i="3"/>
  <c r="R44" i="3"/>
  <c r="S14" i="3" l="1"/>
  <c r="S11" i="3"/>
  <c r="N12" i="3"/>
  <c r="N11" i="3"/>
  <c r="N42" i="3"/>
  <c r="P36" i="3" l="1"/>
  <c r="P34" i="3"/>
  <c r="P33" i="3"/>
  <c r="P28" i="3"/>
  <c r="P27" i="3"/>
  <c r="P31" i="3"/>
  <c r="Q11" i="3"/>
  <c r="P12" i="3"/>
  <c r="P11" i="3"/>
  <c r="P25" i="3"/>
  <c r="P24" i="3"/>
  <c r="P22" i="3"/>
  <c r="P21" i="3"/>
  <c r="P20" i="3"/>
  <c r="P19" i="3"/>
  <c r="P17" i="3"/>
  <c r="P16" i="3"/>
  <c r="P15" i="3"/>
  <c r="P8" i="3" l="1"/>
  <c r="P7" i="3"/>
  <c r="N17" i="3" l="1"/>
  <c r="F38" i="3" l="1"/>
</calcChain>
</file>

<file path=xl/sharedStrings.xml><?xml version="1.0" encoding="utf-8"?>
<sst xmlns="http://schemas.openxmlformats.org/spreadsheetml/2006/main" count="732" uniqueCount="192">
  <si>
    <t>Tabella 1.1 – Riepilogo sintetico della logica di intervento del Programma e indicatori</t>
  </si>
  <si>
    <t>Obiettivo strategico di Policy 
(1)</t>
  </si>
  <si>
    <t>Obiettivo specifico 
(2)</t>
  </si>
  <si>
    <t>Codice di dimensione territoriale 
(3)</t>
  </si>
  <si>
    <t>INDICATORE DI RISULTATO</t>
  </si>
  <si>
    <t>Azione (6)</t>
  </si>
  <si>
    <t>INDICATORI DI OUTPUT</t>
  </si>
  <si>
    <t>Tipologia di intervento (9)</t>
  </si>
  <si>
    <t>Codice (4)</t>
  </si>
  <si>
    <t>Denominazione indicatore di risultato (5)</t>
  </si>
  <si>
    <t>Codice (7)</t>
  </si>
  <si>
    <t>Denominazione indicatore di Output (8)</t>
  </si>
  <si>
    <t xml:space="preserve"> OP4</t>
  </si>
  <si>
    <t>a)</t>
  </si>
  <si>
    <t>EECR05</t>
  </si>
  <si>
    <t>Partecipanti che hanno un lavoro sei mesi dopo la fine della loro partecipazione all'intervento</t>
  </si>
  <si>
    <t>5.2</t>
  </si>
  <si>
    <t>EECO02</t>
  </si>
  <si>
    <t>Disoccupati, compresi i disoccupati di lungo periodo</t>
  </si>
  <si>
    <t xml:space="preserve">134 -137 </t>
  </si>
  <si>
    <t>EECO02+04</t>
  </si>
  <si>
    <t>Non occupati</t>
  </si>
  <si>
    <t>c)</t>
  </si>
  <si>
    <t>EECO01</t>
  </si>
  <si>
    <t>Numero totale di  partecipanti</t>
  </si>
  <si>
    <t>d)</t>
  </si>
  <si>
    <t>EECR03</t>
  </si>
  <si>
    <t>Partecipanti che ottengono una qualifica alla fine della loro partecipazione all'intervento</t>
  </si>
  <si>
    <t>EECO05</t>
  </si>
  <si>
    <t>Lavoratori dipendenti, compresi i lavoratori autonomi</t>
  </si>
  <si>
    <t>144-146 - 147</t>
  </si>
  <si>
    <t>e)</t>
  </si>
  <si>
    <t>149-150</t>
  </si>
  <si>
    <t>f)</t>
  </si>
  <si>
    <t>EECO06</t>
  </si>
  <si>
    <t>Bambini di età inferiore a 18 anni</t>
  </si>
  <si>
    <t>148 - 149 - 150</t>
  </si>
  <si>
    <t>g)</t>
  </si>
  <si>
    <t xml:space="preserve"> h)</t>
  </si>
  <si>
    <t>Numero complessivo dei partecipanti</t>
  </si>
  <si>
    <t>EECO19</t>
  </si>
  <si>
    <t>Numero di micro, piccole e medie imprese sostenute</t>
  </si>
  <si>
    <t>j)</t>
  </si>
  <si>
    <t>ISR2_PUG</t>
  </si>
  <si>
    <t>EECO15</t>
  </si>
  <si>
    <t>Minoranze (comprese le comunità emarginate come i rom)</t>
  </si>
  <si>
    <t xml:space="preserve"> k)</t>
  </si>
  <si>
    <t xml:space="preserve">158 - 159 - 162 </t>
  </si>
  <si>
    <t>EECO18</t>
  </si>
  <si>
    <t>Numero di pubbliche amministrazioni o servizi pubblici sostenuti</t>
  </si>
  <si>
    <t>ISO9_PUG</t>
  </si>
  <si>
    <t>personale interno all'amministrazione impiegato nell'attuazione del programma</t>
  </si>
  <si>
    <t>ISO10_PUG</t>
  </si>
  <si>
    <t>eventi di comunicazione</t>
  </si>
  <si>
    <r>
      <t xml:space="preserve">(1)  </t>
    </r>
    <r>
      <rPr>
        <sz val="12"/>
        <color rgb="FF000000"/>
        <rFont val="Arial"/>
        <family val="2"/>
      </rPr>
      <t>Obiettivo strategico di Policy</t>
    </r>
    <r>
      <rPr>
        <sz val="12"/>
        <color theme="1"/>
        <rFont val="Arial"/>
        <family val="2"/>
      </rPr>
      <t>: OP1, OP2, OP3, OP4, OP5.</t>
    </r>
  </si>
  <si>
    <r>
      <t xml:space="preserve">(2)  Ad esempio, per OP1 dell’Os </t>
    </r>
    <r>
      <rPr>
        <i/>
        <sz val="12"/>
        <color theme="1"/>
        <rFont val="Arial"/>
        <family val="2"/>
      </rPr>
      <t>Sviluppare e rafforzare le capacità di ricerca e di innovazione e l’introduzione di tecnologie avanzate</t>
    </r>
    <r>
      <rPr>
        <sz val="12"/>
        <color theme="1"/>
        <rFont val="Arial"/>
        <family val="2"/>
      </rPr>
      <t xml:space="preserve">, va indicato: Os 1.i, e così via per gli eventuali altri Os prescelti e gli altri OP; nel caso ad esempio dell’Os FSEplus, </t>
    </r>
    <r>
      <rPr>
        <i/>
        <sz val="12"/>
        <color theme="1"/>
        <rFont val="Arial"/>
        <family val="2"/>
      </rPr>
      <t>Promuovere l'integrazione socioeconomica di cittadini di paesi terzi, compresi i migranti</t>
    </r>
    <r>
      <rPr>
        <sz val="12"/>
        <color theme="1"/>
        <rFont val="Arial"/>
        <family val="2"/>
      </rPr>
      <t xml:space="preserve">, va indicato: Os: h, e così via per gli eventuali altri Os prescelti e gli altri OP; </t>
    </r>
  </si>
  <si>
    <t>(3)  Codice di riferimento di cui alla Tabella 3 Allegato I del RDC n. 1060/2021.</t>
  </si>
  <si>
    <t xml:space="preserve">(4)  Se il Programma seleziona un indicatore comune CE, fare riferimento: </t>
  </si>
  <si>
    <t>a.    per il FESR alle codifiche presenti nell’Allegato I del Regolamento FESR n. 2021/1058 (e riportate anche nelle fiches metodologiche – campo 1 – pubblicate nello SWD:  https://bit.ly/SWD_2021-27);</t>
  </si>
  <si>
    <t xml:space="preserve">b.    per FSEplus alle codifiche riportate al campo 1 delle fiches metodologiche pubblicate nel Common Indicator Toolbox (la versione in italiano del documento è disponibile al seguente link. https://www.dropbox.com/sh/p6s1f8dgatnlwfx/AADLyQgopb3dftgBUoxfQwfAa?dl=0 ). </t>
  </si>
  <si>
    <t xml:space="preserve">Nel caso in cui il Programma selezioni un indicatore comune nazionale, inserire il codice indicato nella relativa scheda metodologica (cfr. www.valutazionecoesione.it). Per gli indicatori specifici di Programma, si suggerisce di impostare il codice come segue: ISRn/COD_PROGRAMMA ove n è uguale a 1, 2, …, n in funzione del numero di indicatori specifici individuati. </t>
  </si>
  <si>
    <t xml:space="preserve">(5)  Denominazione dell’indicatore di risultato. Se il Programma seleziona un indicatore comune CE, fare riferimento al campo 2 delle fiches metodologiche (denominazione sintetica) nel caso di indicatori FESR; nel caso di indicatori comuni FSEplus, fare riferimento al campo 1 delle fiches metodologiche (per le fiches cfr. link indicati alla nota 4). </t>
  </si>
  <si>
    <t>(6)  Indicare codifica e denominazione di ciascuna azione prevista nel Programma.</t>
  </si>
  <si>
    <t xml:space="preserve">(7)  Se il Programma seleziona un indicatore comune CE, fare riferimento: </t>
  </si>
  <si>
    <t xml:space="preserve">Nel caso in cui il Programma selezioni un indicatore comune nazionale, inserire il codice indicato nella relativa scheda metodologica (cfr. www.valutazionecoesione.it). Per gli indicatori specifici di Programma, si suggerisce di impostare il codice come segue: ISOn/COD_PROGRAMMA ove n è uguale a 1, 2, …, n in funzione del numero di indicatori specifici individuati. </t>
  </si>
  <si>
    <t xml:space="preserve">(8)  Denominazione dell’indicatore di output. Se il Programma seleziona un indicatore comune CE, fare riferimento al campo 2 delle fiches metodologiche nel caso di indicatori FESR; nel caso di indicatori comuni FSEplus, fare riferimento al campo 1 delle fiches metodologiche. </t>
  </si>
  <si>
    <t>(9)  Inserire il codice delle tipologie di intervento ex Allegato I – Tabella 1 RDC 1060/2021.</t>
  </si>
  <si>
    <t>Tabella 1.2 – Riepilogo sintetico del sistema degli indicatori del Programma</t>
  </si>
  <si>
    <t>Obiettivo specifico (1)</t>
  </si>
  <si>
    <t>INDICATORI DI RISULTATO</t>
  </si>
  <si>
    <t>Codice indicatore (2)</t>
  </si>
  <si>
    <t>Denominazione 
(3)</t>
  </si>
  <si>
    <t>Udm 
(4)</t>
  </si>
  <si>
    <t>Baseline (5)</t>
  </si>
  <si>
    <t>Target 
(6)</t>
  </si>
  <si>
    <t>Codice indicatore (7)</t>
  </si>
  <si>
    <t>Denominazione 
(8)</t>
  </si>
  <si>
    <t>Udm 
(9)</t>
  </si>
  <si>
    <t>Milestone (10)</t>
  </si>
  <si>
    <t>Target (11)</t>
  </si>
  <si>
    <t xml:space="preserve"> a)</t>
  </si>
  <si>
    <t>persone</t>
  </si>
  <si>
    <t xml:space="preserve"> c)</t>
  </si>
  <si>
    <t xml:space="preserve"> d)</t>
  </si>
  <si>
    <t xml:space="preserve"> e)</t>
  </si>
  <si>
    <t xml:space="preserve"> f)</t>
  </si>
  <si>
    <t xml:space="preserve"> g)</t>
  </si>
  <si>
    <t>entità</t>
  </si>
  <si>
    <t xml:space="preserve"> j)</t>
  </si>
  <si>
    <t>k)</t>
  </si>
  <si>
    <t xml:space="preserve">(1)  Indicare i codici di cui al campo 2 della Tabella 1.1 (ad esempio, per OP1, nel caso dell’Os Sviluppare e rafforzare le capacità di ricerca e di innovazione e l’introduzione di tecnologie avanzate, va indicato: Os 1.i), e così via per gli eventuali altri Os prescelti e gli altri OP;; nel caso dell’Os FSEplus, Promuovere l'integrazione socioeconomica di cittadini di paesi terzi, compresi i migranti, va indicato: Os: h, e così via per gli eventuali altri Os prescelti e gli altri OP;. </t>
  </si>
  <si>
    <t xml:space="preserve">(2)  Se il Programma seleziona un indicatore comune CE, fare riferimento: </t>
  </si>
  <si>
    <t>b)    per il FESR alle codifiche presenti nell’Allegato I del Regolamento FESR n. 2021/1058 (e riportate anche nelle fiches metodologiche – campo 1 – pubblicate nello SWD:  https://bit.ly/SWD_2021-27);</t>
  </si>
  <si>
    <t xml:space="preserve">c)  Per FSEplus alle codifiche riportate al campo 1 delle fiches metodologiche pubblicate nel Common Indicator Toolbox (la versione in italiano del documento è disponibile al seguente link. https://www.dropbox.com/sh/p6s1f8dgatnlwfx/AADLyQgopb3dftgBUoxfQwfAa?dl=0 ). </t>
  </si>
  <si>
    <t xml:space="preserve">(3)  Denominazione dell’indicatore di risultato. Se il Programma seleziona un indicatore comune CE, fare riferimento al campo 2 delle fiches metodologiche nel caso di indicatori FESR; nel caso di indicatori comuni FSEplus, fare riferimento al campo 1 delle fiches metodologiche. </t>
  </si>
  <si>
    <t>(4)  Inserire l’unità di misura dell’indicatore di risultato. Nel caso di indicatori comuni CE riportare quella indicata nelle fiches metodologiche CE.</t>
  </si>
  <si>
    <t xml:space="preserve">(5)  Indicare il valore della baseline. </t>
  </si>
  <si>
    <t>(6)  Per ciascun indicatore di risultato, riportare il valore target calcolato e fissato nel Programma.</t>
  </si>
  <si>
    <t xml:space="preserve">(9)  Indicare l’unità di misura dell’indicatore di output. Nel caso di indicatori comune CE indicare l’unità di misura indicate nelle fiches metodologiche. </t>
  </si>
  <si>
    <t>(10)  Va riportato il target intermedio dell’indicatore di output previsto al 2024 relativamente ai progetti conclusi alla data.</t>
  </si>
  <si>
    <t>(11)  Per ciascun indicatore di output, riportare il valore target calcolato e fissato dal Programma.</t>
  </si>
  <si>
    <t>Tabella 2.1 – Schematizzazione della logica di intervento: da azioni a output e risultati per Obiettivo specifico</t>
  </si>
  <si>
    <t>[Per ogni azione, si consiglia di elencare in sequenza l’indicatore pertinente di output e di risultato]</t>
  </si>
  <si>
    <t>OS  4A</t>
  </si>
  <si>
    <t>Azione</t>
  </si>
  <si>
    <t>Indicatore</t>
  </si>
  <si>
    <t>Unità di misura</t>
  </si>
  <si>
    <t>Milestone 2024 
(target intermedio)</t>
  </si>
  <si>
    <t>Target 2029</t>
  </si>
  <si>
    <t>Baseline 
(dato di riferimento)</t>
  </si>
  <si>
    <t>Allocazione totale a livello di azione (valore indicativo)</t>
  </si>
  <si>
    <t>Settore di intervento</t>
  </si>
  <si>
    <t>Codice</t>
  </si>
  <si>
    <t>Denominazione</t>
  </si>
  <si>
    <t>Valore</t>
  </si>
  <si>
    <t>Anno</t>
  </si>
  <si>
    <t>Codice e nome</t>
  </si>
  <si>
    <t>Allocazione finanziaria TOTALE 
(risorse UE+ nazionali)</t>
  </si>
  <si>
    <t xml:space="preserve"> persone</t>
  </si>
  <si>
    <t>134. Misure volte a migliorare l'accesso al mercato del lavoro</t>
  </si>
  <si>
    <t xml:space="preserve">137. Sostegno al lavoro autonomo e all'avvio di imprese </t>
  </si>
  <si>
    <r>
      <t xml:space="preserve">136. Sostegno specifico per l'occupazione giovanile e l'integrazione socio-economica dei giovani 
</t>
    </r>
    <r>
      <rPr>
        <sz val="10"/>
        <color rgb="FFFF0000"/>
        <rFont val="Times New Roman"/>
        <family val="1"/>
      </rPr>
      <t xml:space="preserve">
</t>
    </r>
  </si>
  <si>
    <t>6.2</t>
  </si>
  <si>
    <t>OS 4C</t>
  </si>
  <si>
    <t xml:space="preserve">142. Misure volte a promuovere la partecipazione delle donne al mercato del lavoro e a ridurre la segregazione di genere nel mercato del lavoro </t>
  </si>
  <si>
    <t>5.5</t>
  </si>
  <si>
    <t>OS 4D</t>
  </si>
  <si>
    <t>5.6</t>
  </si>
  <si>
    <t>OS 4E</t>
  </si>
  <si>
    <t>OS 4F</t>
  </si>
  <si>
    <t>OS 4G</t>
  </si>
  <si>
    <t>151. Sostegno all'istruzione degli adulti (infrastrutture escluse)</t>
  </si>
  <si>
    <t>OS 4H</t>
  </si>
  <si>
    <t xml:space="preserve">138. Sostegno all'economia sociale e alle imprese sociali </t>
  </si>
  <si>
    <t>OS 4J</t>
  </si>
  <si>
    <t>Percentuale</t>
  </si>
  <si>
    <t>154. Misure volte a migliorare l'accesso dei gruppi emarginati (come i rom) all'istruzione e all'occupazione e a promuoverne l'inclusione sociale</t>
  </si>
  <si>
    <t>OS 4K</t>
  </si>
  <si>
    <t>162. Misure volte a modernizzare i sistemi di protezione sociale, compresa la promozione dell'accesso alla protezione sociale</t>
  </si>
  <si>
    <t xml:space="preserve">149. Sostegno all'istruzione primaria e secondaria (infrastrutture escluse)
</t>
  </si>
  <si>
    <t xml:space="preserve">
150. Sostegno all'istruzione terziaria (infrastrutture escluse)</t>
  </si>
  <si>
    <t xml:space="preserve">148. Sostegno all'educazione e alla cura della prima infanzia (infrastrutture escluse)
</t>
  </si>
  <si>
    <t>7.1 - 7.2</t>
  </si>
  <si>
    <t>ISR2_PUG Partecipanti che conseguono un vantaggio sociale in esito ad un intervento del FSE+ sul totale dei partecipanti.</t>
  </si>
  <si>
    <t>5.1</t>
  </si>
  <si>
    <t>5.2 - 5.3 -5.4</t>
  </si>
  <si>
    <t xml:space="preserve">EECO18 </t>
  </si>
  <si>
    <t>enti</t>
  </si>
  <si>
    <t>6.3</t>
  </si>
  <si>
    <t>Numero totale di partecipanti</t>
  </si>
  <si>
    <t>6.4</t>
  </si>
  <si>
    <t xml:space="preserve">8.9 -8.10 </t>
  </si>
  <si>
    <t>138-153</t>
  </si>
  <si>
    <t>8.11</t>
  </si>
  <si>
    <t>ISR2_PUG  Partecipanti che conseguono un vantaggio sociale in esito ad un intervento del FSE+ sul totale dei partecipanti.</t>
  </si>
  <si>
    <t>7.1</t>
  </si>
  <si>
    <t>7.2</t>
  </si>
  <si>
    <t xml:space="preserve"> 5.3</t>
  </si>
  <si>
    <t>5.4</t>
  </si>
  <si>
    <t>imprese</t>
  </si>
  <si>
    <t>10.1</t>
  </si>
  <si>
    <t>179-180</t>
  </si>
  <si>
    <t>Assistenza Tecnica</t>
  </si>
  <si>
    <t xml:space="preserve"> eventi</t>
  </si>
  <si>
    <t>5.5 - 5.6</t>
  </si>
  <si>
    <t>8.9</t>
  </si>
  <si>
    <t>8.10</t>
  </si>
  <si>
    <t>8.12</t>
  </si>
  <si>
    <t>8.13</t>
  </si>
  <si>
    <t>8.14</t>
  </si>
  <si>
    <t>8.15</t>
  </si>
  <si>
    <t>8.16</t>
  </si>
  <si>
    <t>8.17</t>
  </si>
  <si>
    <t xml:space="preserve">imprese </t>
  </si>
  <si>
    <t xml:space="preserve">
153. Percorsi di integrazione e reinserimento nel mondo del lavoro per i soggetti svantaggiati 
</t>
  </si>
  <si>
    <t xml:space="preserve">
30.600.000,00
</t>
  </si>
  <si>
    <t>149. Sostegno all'istruzione primaria e secondaria (infrastrutture escluse)</t>
  </si>
  <si>
    <t>150. Sostegno all'istruzione terziaria (infrastrutture escluse)</t>
  </si>
  <si>
    <t xml:space="preserve"> Partecipanti che conseguono un vantaggio sociale in esito ad un intervento del FSE+ sul totale dei partecipanti.</t>
  </si>
  <si>
    <t>ISR2_PUG Partecipanti che conseguonodi un vantaggio sociale in esito ad un intervento del FSE+ sul totale dei partecipanti.</t>
  </si>
  <si>
    <t>139. Misure volte a modernizzare e rafforzare le istituzioni e i servizi del mercato del lavoro per valutare e anticipare le competenze necessarie e per garantire assistenza e sostegno tempestivi e mirati</t>
  </si>
  <si>
    <t>eventi</t>
  </si>
  <si>
    <t>179. Informazione e comunicazione</t>
  </si>
  <si>
    <t>180. Preparazione, attuazione, sorveglianza e controllo</t>
  </si>
  <si>
    <t>8.12 - 8.13- 8.17</t>
  </si>
  <si>
    <t xml:space="preserve">158. Misure volte a rafforzare l'accesso paritario e tempestivo a servizi di qualità, sostenibili e abbordabili
</t>
  </si>
  <si>
    <t>159. Misure volte a rafforzare l'offerta di servizi di assistenza familiare e di prossimità</t>
  </si>
  <si>
    <t>146. Sostegno per l'adattamento al cambiamento da parte di lavoratori, imprese e imprenditori</t>
  </si>
  <si>
    <t xml:space="preserve">144. Misure volte a creare ambienti di lavoro sani e adeguati, attenti ai rischi per la salute e che promuovano l'attività fisica
147. Misure volte a incoraggiare l'invecchiamento attivo e in buona salute
146. Sostegno per l'adattamento al cambiamento da parte di lavoratori, imprese e imprenditori
		</t>
  </si>
  <si>
    <t xml:space="preserve">10.000.000
5.000.000
10.000.000
</t>
  </si>
  <si>
    <t>Quota UE</t>
  </si>
  <si>
    <t>meno 50000000del finanziamento ruoli universitari</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</si>
</sst>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4"/>
      <color rgb="FF034EA2"/>
      <name val="Arial"/>
      <family val="2"/>
    </font>
    <font>
      <b/>
      <sz val="11"/>
      <color theme="1"/>
      <name val="Arial"/>
      <family val="2"/>
    </font>
    <font>
      <b/>
      <sz val="14"/>
      <color rgb="FFFFFFFF"/>
      <name val="Arial"/>
      <family val="2"/>
    </font>
    <font>
      <sz val="12"/>
      <color theme="1"/>
      <name val="Arial"/>
      <family val="2"/>
    </font>
    <font>
      <sz val="12"/>
      <color rgb="FF000000"/>
      <name val="Arial"/>
      <family val="2"/>
    </font>
    <font>
      <i/>
      <sz val="12"/>
      <color theme="1"/>
      <name val="Arial"/>
      <family val="2"/>
    </font>
    <font>
      <b/>
      <i/>
      <sz val="11"/>
      <color theme="1"/>
      <name val="Arial"/>
      <family val="2"/>
    </font>
    <font>
      <sz val="8"/>
      <color rgb="FFFFFFFF"/>
      <name val="Arial"/>
      <family val="2"/>
    </font>
    <font>
      <i/>
      <sz val="11"/>
      <color theme="1"/>
      <name val="Arial"/>
      <family val="2"/>
    </font>
    <font>
      <sz val="11"/>
      <color rgb="FF000000"/>
      <name val="Calibri"/>
      <family val="2"/>
      <charset val="1"/>
    </font>
    <font>
      <sz val="8"/>
      <name val="Calibri"/>
      <family val="2"/>
      <scheme val="minor"/>
    </font>
    <font>
      <sz val="10"/>
      <color rgb="FF000000"/>
      <name val="Times New Roman"/>
      <family val="1"/>
    </font>
    <font>
      <sz val="12"/>
      <color theme="1"/>
      <name val="Times New Roman"/>
      <family val="1"/>
    </font>
    <font>
      <sz val="14"/>
      <color rgb="FF000000"/>
      <name val="Times New Roman"/>
      <family val="1"/>
    </font>
    <font>
      <sz val="12"/>
      <color rgb="FF000000"/>
      <name val="Times New Roman"/>
      <family val="1"/>
    </font>
    <font>
      <sz val="11"/>
      <color rgb="FFFF0000"/>
      <name val="Calibri"/>
      <family val="2"/>
      <scheme val="minor"/>
    </font>
    <font>
      <sz val="10"/>
      <color rgb="FFFF0000"/>
      <name val="Times New Roman"/>
      <family val="1"/>
    </font>
    <font>
      <sz val="10"/>
      <name val="Times New Roman"/>
      <family val="1"/>
    </font>
    <font>
      <sz val="11"/>
      <name val="Calibri"/>
      <family val="2"/>
      <scheme val="minor"/>
    </font>
    <font>
      <sz val="12"/>
      <name val="Times New Roman"/>
      <family val="1"/>
    </font>
    <font>
      <sz val="12"/>
      <color rgb="FFFF0000"/>
      <name val="Times New Roman"/>
      <family val="1"/>
    </font>
    <font>
      <b/>
      <sz val="12"/>
      <color theme="1"/>
      <name val="Times New Roman"/>
      <family val="1"/>
    </font>
    <font>
      <b/>
      <sz val="12"/>
      <name val="Times New Roman"/>
      <family val="1"/>
    </font>
  </fonts>
  <fills count="8">
    <fill>
      <patternFill patternType="none"/>
    </fill>
    <fill>
      <patternFill patternType="gray125"/>
    </fill>
    <fill>
      <patternFill patternType="solid">
        <fgColor rgb="FF034EA2"/>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s>
  <borders count="38">
    <border>
      <left/>
      <right/>
      <top/>
      <bottom/>
      <diagonal/>
    </border>
    <border>
      <left style="thin">
        <color rgb="FF034EA2"/>
      </left>
      <right/>
      <top style="thin">
        <color rgb="FF034EA2"/>
      </top>
      <bottom/>
      <diagonal/>
    </border>
    <border>
      <left style="thin">
        <color theme="0"/>
      </left>
      <right/>
      <top style="thin">
        <color rgb="FF034EA2"/>
      </top>
      <bottom/>
      <diagonal/>
    </border>
    <border>
      <left style="thin">
        <color theme="0"/>
      </left>
      <right style="thin">
        <color theme="0"/>
      </right>
      <top style="thin">
        <color rgb="FF034EA2"/>
      </top>
      <bottom/>
      <diagonal/>
    </border>
    <border>
      <left style="thin">
        <color theme="0"/>
      </left>
      <right/>
      <top style="thin">
        <color rgb="FF034EA2"/>
      </top>
      <bottom style="thin">
        <color theme="0"/>
      </bottom>
      <diagonal/>
    </border>
    <border>
      <left/>
      <right style="thin">
        <color theme="0"/>
      </right>
      <top style="thin">
        <color rgb="FF034EA2"/>
      </top>
      <bottom style="thin">
        <color theme="0"/>
      </bottom>
      <diagonal/>
    </border>
    <border>
      <left/>
      <right style="thin">
        <color rgb="FF034EA2"/>
      </right>
      <top style="thin">
        <color rgb="FF034EA2"/>
      </top>
      <bottom/>
      <diagonal/>
    </border>
    <border>
      <left/>
      <right style="thin">
        <color rgb="FF034EA2"/>
      </right>
      <top/>
      <bottom/>
      <diagonal/>
    </border>
    <border>
      <left style="thin">
        <color rgb="FF034EA2"/>
      </left>
      <right style="thin">
        <color theme="0"/>
      </right>
      <top style="thin">
        <color rgb="FF034EA2"/>
      </top>
      <bottom/>
      <diagonal/>
    </border>
    <border>
      <left/>
      <right/>
      <top style="thin">
        <color rgb="FF034EA2"/>
      </top>
      <bottom style="thin">
        <color theme="0"/>
      </bottom>
      <diagonal/>
    </border>
    <border>
      <left/>
      <right style="thin">
        <color rgb="FF034EA2"/>
      </right>
      <top style="thin">
        <color rgb="FF034EA2"/>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rgb="FF034EA2"/>
      </left>
      <right/>
      <top/>
      <bottom/>
      <diagonal/>
    </border>
    <border>
      <left style="thin">
        <color theme="0"/>
      </left>
      <right/>
      <top/>
      <bottom/>
      <diagonal/>
    </border>
    <border>
      <left style="thin">
        <color theme="0"/>
      </left>
      <right style="thin">
        <color theme="0"/>
      </right>
      <top/>
      <bottom/>
      <diagonal/>
    </border>
    <border>
      <left style="thin">
        <color rgb="FF034EA2"/>
      </left>
      <right style="thin">
        <color theme="0"/>
      </right>
      <top/>
      <bottom/>
      <diagonal/>
    </border>
    <border>
      <left/>
      <right style="thin">
        <color theme="0"/>
      </right>
      <top style="thin">
        <color theme="0"/>
      </top>
      <bottom/>
      <diagonal/>
    </border>
    <border>
      <left style="thin">
        <color rgb="FF034EA2"/>
      </left>
      <right style="thin">
        <color theme="0"/>
      </right>
      <top style="thin">
        <color theme="0"/>
      </top>
      <bottom/>
      <diagonal/>
    </border>
    <border>
      <left style="thin">
        <color theme="0"/>
      </left>
      <right style="thin">
        <color rgb="FF034EA2"/>
      </right>
      <top style="thin">
        <color theme="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34EA2"/>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rgb="FF034EA2"/>
      </right>
      <top/>
      <bottom style="thin">
        <color theme="0"/>
      </bottom>
      <diagonal/>
    </border>
    <border>
      <left style="thin">
        <color theme="0"/>
      </left>
      <right/>
      <top/>
      <bottom style="thin">
        <color theme="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style="thin">
        <color rgb="FF034EA2"/>
      </right>
      <top/>
      <bottom/>
      <diagonal/>
    </border>
  </borders>
  <cellStyleXfs count="2">
    <xf numFmtId="0" fontId="0" fillId="0" borderId="0"/>
    <xf numFmtId="0" fontId="10" fillId="0" borderId="0"/>
  </cellStyleXfs>
  <cellXfs count="198">
    <xf numFmtId="0" fontId="0" fillId="0" borderId="0" xfId="0"/>
    <xf numFmtId="0" fontId="2" fillId="0" borderId="0" xfId="0" applyFont="1" applyAlignment="1">
      <alignment horizontal="justify" vertical="center"/>
    </xf>
    <xf numFmtId="0" fontId="0" fillId="0" borderId="0" xfId="0" applyAlignment="1">
      <alignment wrapText="1"/>
    </xf>
    <xf numFmtId="0" fontId="7" fillId="0" borderId="0" xfId="0" applyFont="1" applyAlignment="1">
      <alignment horizontal="justify" vertical="center"/>
    </xf>
    <xf numFmtId="0" fontId="2" fillId="0" borderId="0" xfId="0" applyFont="1" applyAlignment="1">
      <alignment vertical="center"/>
    </xf>
    <xf numFmtId="0" fontId="8" fillId="0" borderId="0" xfId="0" applyFont="1"/>
    <xf numFmtId="0" fontId="0" fillId="0" borderId="0" xfId="0" applyAlignment="1">
      <alignment horizontal="left"/>
    </xf>
    <xf numFmtId="0" fontId="0" fillId="0" borderId="0" xfId="0" applyAlignment="1">
      <alignment vertical="center"/>
    </xf>
    <xf numFmtId="0" fontId="3" fillId="2" borderId="12" xfId="0" applyFont="1" applyFill="1" applyBorder="1" applyAlignment="1">
      <alignment horizontal="center" vertical="center" wrapText="1"/>
    </xf>
    <xf numFmtId="0" fontId="0" fillId="0" borderId="0" xfId="0" applyAlignment="1">
      <alignment horizontal="center"/>
    </xf>
    <xf numFmtId="0" fontId="12" fillId="0" borderId="11" xfId="0" applyFont="1" applyBorder="1" applyAlignment="1">
      <alignment horizontal="center" vertical="center" wrapText="1"/>
    </xf>
    <xf numFmtId="0" fontId="12" fillId="0" borderId="11" xfId="0" applyFont="1" applyBorder="1" applyAlignment="1">
      <alignment vertical="center" wrapText="1"/>
    </xf>
    <xf numFmtId="0" fontId="3" fillId="2" borderId="0" xfId="0" quotePrefix="1" applyFont="1" applyFill="1" applyAlignment="1">
      <alignment horizontal="center" vertical="center" wrapText="1"/>
    </xf>
    <xf numFmtId="0" fontId="3" fillId="2" borderId="14" xfId="0" quotePrefix="1" applyFont="1" applyFill="1" applyBorder="1" applyAlignment="1">
      <alignment horizontal="center" vertical="center" wrapText="1"/>
    </xf>
    <xf numFmtId="0" fontId="3" fillId="2" borderId="15" xfId="0" applyFont="1" applyFill="1" applyBorder="1" applyAlignment="1">
      <alignment horizontal="center" vertical="center" wrapText="1"/>
    </xf>
    <xf numFmtId="0" fontId="13" fillId="0" borderId="11" xfId="0" applyFont="1" applyBorder="1" applyAlignment="1">
      <alignment vertical="center" wrapText="1"/>
    </xf>
    <xf numFmtId="0" fontId="13" fillId="0" borderId="11" xfId="0" applyFont="1" applyBorder="1" applyAlignment="1">
      <alignment horizontal="center" vertical="center" wrapText="1"/>
    </xf>
    <xf numFmtId="0" fontId="13" fillId="0" borderId="11"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xf>
    <xf numFmtId="0" fontId="12" fillId="0" borderId="20" xfId="0" applyFont="1" applyBorder="1" applyAlignment="1">
      <alignment vertical="center" wrapText="1"/>
    </xf>
    <xf numFmtId="4" fontId="12" fillId="0" borderId="21" xfId="0" applyNumberFormat="1" applyFont="1" applyBorder="1" applyAlignment="1">
      <alignment vertical="center" wrapText="1"/>
    </xf>
    <xf numFmtId="4" fontId="0" fillId="0" borderId="0" xfId="0" applyNumberFormat="1"/>
    <xf numFmtId="0" fontId="16" fillId="0" borderId="0" xfId="0" applyFont="1"/>
    <xf numFmtId="1" fontId="0" fillId="0" borderId="0" xfId="0" applyNumberFormat="1"/>
    <xf numFmtId="3" fontId="0" fillId="0" borderId="0" xfId="0" applyNumberFormat="1"/>
    <xf numFmtId="0" fontId="13" fillId="0" borderId="21" xfId="0" applyFont="1" applyBorder="1" applyAlignment="1">
      <alignment vertical="center" wrapText="1"/>
    </xf>
    <xf numFmtId="0" fontId="12" fillId="0" borderId="11" xfId="0" applyFont="1" applyBorder="1" applyAlignment="1">
      <alignment horizontal="right" vertical="center" wrapText="1"/>
    </xf>
    <xf numFmtId="4" fontId="12" fillId="0" borderId="11" xfId="0" applyNumberFormat="1" applyFont="1" applyBorder="1" applyAlignment="1">
      <alignment horizontal="right" vertical="center" wrapText="1"/>
    </xf>
    <xf numFmtId="3" fontId="12" fillId="0" borderId="11" xfId="0" applyNumberFormat="1" applyFont="1" applyBorder="1" applyAlignment="1">
      <alignment horizontal="right" vertical="center" wrapText="1"/>
    </xf>
    <xf numFmtId="0" fontId="12" fillId="0" borderId="11" xfId="0" applyFont="1" applyBorder="1" applyAlignment="1">
      <alignment horizontal="left" vertical="center" wrapText="1"/>
    </xf>
    <xf numFmtId="0" fontId="13" fillId="0" borderId="21" xfId="0" applyFont="1" applyBorder="1" applyAlignment="1">
      <alignment horizontal="left" vertical="center" wrapText="1"/>
    </xf>
    <xf numFmtId="4" fontId="12" fillId="0" borderId="21" xfId="0" applyNumberFormat="1" applyFont="1" applyBorder="1" applyAlignment="1">
      <alignment horizontal="right" vertical="center" wrapText="1"/>
    </xf>
    <xf numFmtId="4" fontId="12" fillId="0" borderId="11" xfId="0" applyNumberFormat="1" applyFont="1" applyBorder="1" applyAlignment="1">
      <alignment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4" fontId="12" fillId="0" borderId="22" xfId="0" applyNumberFormat="1" applyFont="1" applyBorder="1" applyAlignment="1">
      <alignment vertical="center" wrapText="1"/>
    </xf>
    <xf numFmtId="0" fontId="12" fillId="0" borderId="21" xfId="0" applyFont="1" applyBorder="1" applyAlignment="1">
      <alignment horizontal="center" vertical="center" wrapText="1"/>
    </xf>
    <xf numFmtId="0" fontId="12" fillId="0" borderId="21" xfId="0" applyFont="1" applyBorder="1" applyAlignment="1">
      <alignment horizontal="left" vertical="center" wrapText="1"/>
    </xf>
    <xf numFmtId="3" fontId="12" fillId="0" borderId="21" xfId="0" applyNumberFormat="1" applyFont="1" applyBorder="1" applyAlignment="1">
      <alignment horizontal="right" vertical="center" wrapText="1"/>
    </xf>
    <xf numFmtId="4" fontId="12" fillId="0" borderId="21" xfId="0" applyNumberFormat="1" applyFont="1" applyBorder="1" applyAlignment="1">
      <alignment horizontal="right" vertical="center"/>
    </xf>
    <xf numFmtId="4" fontId="12" fillId="0" borderId="21" xfId="0" applyNumberFormat="1" applyFont="1" applyBorder="1" applyAlignment="1">
      <alignment vertical="center"/>
    </xf>
    <xf numFmtId="0" fontId="12" fillId="0" borderId="20" xfId="0" applyFont="1" applyBorder="1" applyAlignment="1">
      <alignment horizontal="left" vertical="center" wrapText="1"/>
    </xf>
    <xf numFmtId="0" fontId="18" fillId="0" borderId="21" xfId="0" applyFont="1" applyBorder="1" applyAlignment="1">
      <alignment vertical="center" wrapText="1"/>
    </xf>
    <xf numFmtId="3" fontId="18" fillId="0" borderId="21" xfId="0" applyNumberFormat="1" applyFont="1" applyBorder="1" applyAlignment="1">
      <alignment vertical="center" wrapText="1"/>
    </xf>
    <xf numFmtId="4" fontId="18" fillId="6" borderId="11" xfId="0" applyNumberFormat="1" applyFont="1" applyFill="1" applyBorder="1" applyAlignment="1">
      <alignment horizontal="right" vertical="center"/>
    </xf>
    <xf numFmtId="0" fontId="20" fillId="6" borderId="11" xfId="0" applyFont="1" applyFill="1" applyBorder="1" applyAlignment="1">
      <alignment horizontal="left" vertical="center" wrapText="1"/>
    </xf>
    <xf numFmtId="4" fontId="12" fillId="0" borderId="20" xfId="0" applyNumberFormat="1" applyFont="1" applyBorder="1" applyAlignment="1">
      <alignment vertical="center" wrapText="1"/>
    </xf>
    <xf numFmtId="0" fontId="20" fillId="0" borderId="21" xfId="0" applyFont="1" applyBorder="1" applyAlignment="1">
      <alignment vertical="center" wrapText="1"/>
    </xf>
    <xf numFmtId="4" fontId="18" fillId="0" borderId="21" xfId="0" applyNumberFormat="1" applyFont="1" applyBorder="1" applyAlignment="1">
      <alignment vertical="center"/>
    </xf>
    <xf numFmtId="0" fontId="20" fillId="6" borderId="21" xfId="0" applyFont="1" applyFill="1" applyBorder="1" applyAlignment="1">
      <alignment vertical="center" wrapText="1"/>
    </xf>
    <xf numFmtId="4" fontId="18" fillId="6" borderId="21" xfId="0" applyNumberFormat="1" applyFont="1" applyFill="1" applyBorder="1" applyAlignment="1">
      <alignment vertical="center"/>
    </xf>
    <xf numFmtId="0" fontId="20" fillId="5" borderId="21" xfId="0" applyFont="1" applyFill="1" applyBorder="1" applyAlignment="1">
      <alignment vertical="center" wrapText="1"/>
    </xf>
    <xf numFmtId="0" fontId="12" fillId="0" borderId="21" xfId="0" applyFont="1" applyBorder="1" applyAlignment="1">
      <alignment horizontal="right" vertical="center" wrapText="1"/>
    </xf>
    <xf numFmtId="4" fontId="16" fillId="0" borderId="0" xfId="0" applyNumberFormat="1" applyFont="1"/>
    <xf numFmtId="0" fontId="0" fillId="0" borderId="20" xfId="0" applyBorder="1" applyAlignment="1">
      <alignment horizontal="left" vertical="center" wrapText="1"/>
    </xf>
    <xf numFmtId="0" fontId="19" fillId="0" borderId="20" xfId="0" applyFont="1" applyBorder="1" applyAlignment="1">
      <alignment horizontal="right" vertical="center" wrapText="1"/>
    </xf>
    <xf numFmtId="0" fontId="0" fillId="0" borderId="20" xfId="0" applyBorder="1" applyAlignment="1">
      <alignment horizontal="right" vertical="center" wrapText="1"/>
    </xf>
    <xf numFmtId="4" fontId="12" fillId="0" borderId="20" xfId="0" applyNumberFormat="1" applyFont="1" applyBorder="1" applyAlignment="1">
      <alignment horizontal="right" vertical="center" wrapText="1"/>
    </xf>
    <xf numFmtId="4" fontId="12" fillId="0" borderId="0" xfId="0" applyNumberFormat="1" applyFont="1" applyAlignment="1">
      <alignment horizontal="right" vertical="center" wrapText="1"/>
    </xf>
    <xf numFmtId="4" fontId="17" fillId="0" borderId="11" xfId="0" applyNumberFormat="1" applyFont="1" applyBorder="1" applyAlignment="1">
      <alignment horizontal="right" vertical="center" wrapText="1"/>
    </xf>
    <xf numFmtId="4" fontId="0" fillId="0" borderId="0" xfId="0" applyNumberFormat="1" applyAlignment="1">
      <alignment horizontal="center"/>
    </xf>
    <xf numFmtId="4" fontId="17" fillId="0" borderId="21" xfId="0" applyNumberFormat="1" applyFont="1" applyBorder="1" applyAlignment="1">
      <alignment horizontal="right" vertical="center" wrapText="1"/>
    </xf>
    <xf numFmtId="4" fontId="17" fillId="0" borderId="0" xfId="0" applyNumberFormat="1" applyFont="1" applyAlignment="1">
      <alignment horizontal="right" vertical="center" wrapText="1"/>
    </xf>
    <xf numFmtId="0" fontId="13" fillId="0" borderId="33" xfId="0" applyFont="1" applyBorder="1" applyAlignment="1">
      <alignment vertical="center" wrapText="1"/>
    </xf>
    <xf numFmtId="0" fontId="12" fillId="0" borderId="31" xfId="0" applyFont="1" applyBorder="1" applyAlignment="1">
      <alignment horizontal="left" vertical="center" wrapText="1"/>
    </xf>
    <xf numFmtId="4" fontId="12" fillId="0" borderId="31" xfId="0" applyNumberFormat="1" applyFont="1" applyBorder="1" applyAlignment="1">
      <alignment horizontal="right" vertical="center" wrapText="1"/>
    </xf>
    <xf numFmtId="3" fontId="12" fillId="0" borderId="31" xfId="0" applyNumberFormat="1" applyFont="1" applyBorder="1" applyAlignment="1">
      <alignment horizontal="right" vertical="center" wrapText="1"/>
    </xf>
    <xf numFmtId="0" fontId="12" fillId="0" borderId="31" xfId="0" applyFont="1" applyBorder="1" applyAlignment="1">
      <alignment horizontal="right" vertical="center" wrapText="1"/>
    </xf>
    <xf numFmtId="4" fontId="12" fillId="0" borderId="34" xfId="0" applyNumberFormat="1" applyFont="1" applyBorder="1" applyAlignment="1">
      <alignment vertical="center" wrapText="1"/>
    </xf>
    <xf numFmtId="0" fontId="12" fillId="0" borderId="25" xfId="0" applyFont="1" applyBorder="1" applyAlignment="1">
      <alignment horizontal="left" vertical="center" wrapText="1"/>
    </xf>
    <xf numFmtId="0" fontId="18" fillId="0" borderId="11" xfId="0" applyFont="1" applyBorder="1" applyAlignment="1">
      <alignment vertical="center" wrapText="1"/>
    </xf>
    <xf numFmtId="0" fontId="0" fillId="0" borderId="11" xfId="0" applyBorder="1" applyAlignment="1">
      <alignment horizontal="left" vertical="center"/>
    </xf>
    <xf numFmtId="0" fontId="21"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11" xfId="0" applyFont="1" applyBorder="1" applyAlignment="1">
      <alignment horizontal="center" vertical="center" wrapText="1"/>
    </xf>
    <xf numFmtId="4" fontId="17" fillId="0" borderId="32" xfId="0" applyNumberFormat="1" applyFont="1" applyBorder="1" applyAlignment="1">
      <alignment horizontal="right" vertical="center" wrapText="1"/>
    </xf>
    <xf numFmtId="0" fontId="0" fillId="5" borderId="0" xfId="0" applyFill="1"/>
    <xf numFmtId="1" fontId="0" fillId="5" borderId="0" xfId="0" applyNumberFormat="1" applyFill="1"/>
    <xf numFmtId="0" fontId="13" fillId="0" borderId="34" xfId="0" applyFont="1" applyBorder="1" applyAlignment="1">
      <alignment vertical="center" wrapText="1"/>
    </xf>
    <xf numFmtId="0" fontId="15" fillId="0" borderId="11"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0" fillId="0" borderId="34" xfId="0" applyFont="1" applyBorder="1" applyAlignment="1">
      <alignmen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13" fillId="0" borderId="11" xfId="0" applyFont="1" applyBorder="1" applyAlignment="1">
      <alignment horizontal="center"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4"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1" xfId="0" applyFont="1" applyBorder="1" applyAlignment="1">
      <alignment horizontal="left" vertical="center" wrapText="1"/>
    </xf>
    <xf numFmtId="0" fontId="12" fillId="0" borderId="11" xfId="0" applyFont="1" applyBorder="1" applyAlignment="1">
      <alignment horizontal="left" vertical="center" wrapText="1"/>
    </xf>
    <xf numFmtId="0" fontId="4" fillId="0" borderId="0" xfId="0" applyFont="1" applyAlignment="1">
      <alignment horizontal="left" vertical="top" wrapText="1" indent="5"/>
    </xf>
    <xf numFmtId="0" fontId="4" fillId="0" borderId="0" xfId="0" applyFont="1" applyAlignment="1">
      <alignment vertical="top"/>
    </xf>
    <xf numFmtId="0" fontId="4" fillId="0" borderId="0" xfId="0" applyFont="1" applyAlignment="1">
      <alignment horizontal="left" vertical="top" wrapText="1" indent="3"/>
    </xf>
    <xf numFmtId="0" fontId="4" fillId="0" borderId="0" xfId="0" applyFont="1" applyAlignment="1">
      <alignment horizontal="left" wrapText="1" indent="5"/>
    </xf>
    <xf numFmtId="0" fontId="4" fillId="0" borderId="0" xfId="0" applyFont="1" applyAlignment="1">
      <alignment vertical="top" wrapText="1"/>
    </xf>
    <xf numFmtId="0" fontId="1" fillId="0" borderId="0" xfId="0" applyFont="1" applyAlignment="1">
      <alignment horizontal="center"/>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5" fillId="0" borderId="11" xfId="0" applyFont="1" applyBorder="1" applyAlignment="1">
      <alignment horizontal="center" vertical="center" wrapText="1"/>
    </xf>
    <xf numFmtId="0" fontId="12" fillId="0" borderId="21" xfId="0" applyFont="1" applyBorder="1" applyAlignment="1">
      <alignment horizontal="right" vertical="center" wrapText="1"/>
    </xf>
    <xf numFmtId="0" fontId="12" fillId="0" borderId="22" xfId="0" applyFont="1" applyBorder="1" applyAlignment="1">
      <alignment horizontal="right" vertical="center" wrapText="1"/>
    </xf>
    <xf numFmtId="0" fontId="13" fillId="0" borderId="20" xfId="0" applyFont="1" applyBorder="1" applyAlignment="1">
      <alignment horizontal="center" vertical="center" wrapText="1"/>
    </xf>
    <xf numFmtId="0" fontId="12" fillId="0" borderId="20" xfId="0" applyFont="1" applyBorder="1" applyAlignment="1">
      <alignment horizontal="left" vertical="center" wrapText="1"/>
    </xf>
    <xf numFmtId="0" fontId="12" fillId="0" borderId="20" xfId="0" applyFont="1" applyBorder="1" applyAlignment="1">
      <alignment horizontal="right" vertical="center" wrapText="1"/>
    </xf>
    <xf numFmtId="49" fontId="0" fillId="0" borderId="0" xfId="0" applyNumberFormat="1" applyAlignment="1">
      <alignment vertical="top"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vertical="top"/>
    </xf>
    <xf numFmtId="0" fontId="0" fillId="0" borderId="0" xfId="0" applyAlignment="1">
      <alignment horizontal="left" vertical="top" wrapText="1" indent="3"/>
    </xf>
    <xf numFmtId="0" fontId="0" fillId="0" borderId="0" xfId="0" applyAlignment="1">
      <alignment horizontal="left" vertical="top" wrapText="1" indent="2"/>
    </xf>
    <xf numFmtId="0" fontId="0" fillId="0" borderId="0" xfId="0" applyAlignment="1">
      <alignment vertical="top" wrapText="1"/>
    </xf>
    <xf numFmtId="0" fontId="3" fillId="2" borderId="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3" fontId="12" fillId="0" borderId="21" xfId="0" applyNumberFormat="1" applyFont="1" applyBorder="1" applyAlignment="1">
      <alignment horizontal="right" vertical="center" wrapText="1"/>
    </xf>
    <xf numFmtId="3" fontId="12" fillId="0" borderId="22" xfId="0" applyNumberFormat="1" applyFont="1" applyBorder="1" applyAlignment="1">
      <alignment horizontal="right" vertical="center" wrapText="1"/>
    </xf>
    <xf numFmtId="0" fontId="23" fillId="3" borderId="23"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25" xfId="0" applyFont="1" applyFill="1" applyBorder="1" applyAlignment="1">
      <alignment horizontal="center" vertical="center" wrapText="1"/>
    </xf>
    <xf numFmtId="4" fontId="12" fillId="0" borderId="11" xfId="0" applyNumberFormat="1" applyFont="1" applyBorder="1" applyAlignment="1">
      <alignment horizontal="right" vertical="center" wrapText="1"/>
    </xf>
    <xf numFmtId="3" fontId="12" fillId="0" borderId="21" xfId="0" applyNumberFormat="1" applyFont="1" applyBorder="1" applyAlignment="1">
      <alignment horizontal="center" vertical="center" wrapText="1"/>
    </xf>
    <xf numFmtId="3" fontId="12" fillId="0" borderId="22" xfId="0" applyNumberFormat="1" applyFont="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right" vertical="center" wrapText="1"/>
    </xf>
    <xf numFmtId="0" fontId="12" fillId="0" borderId="20" xfId="0" applyFont="1" applyBorder="1" applyAlignment="1">
      <alignment horizontal="center" vertical="center" wrapText="1"/>
    </xf>
    <xf numFmtId="4" fontId="12" fillId="0" borderId="21" xfId="0" applyNumberFormat="1" applyFont="1" applyBorder="1" applyAlignment="1">
      <alignment horizontal="center" vertical="center" wrapText="1"/>
    </xf>
    <xf numFmtId="4" fontId="12" fillId="0" borderId="20"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0" fontId="13" fillId="0" borderId="21" xfId="0" applyFont="1" applyBorder="1" applyAlignment="1">
      <alignment horizontal="left" vertical="center" wrapText="1"/>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xf numFmtId="0" fontId="9" fillId="0" borderId="0" xfId="0" applyFont="1" applyAlignment="1">
      <alignment horizontal="center" vertical="center"/>
    </xf>
    <xf numFmtId="0" fontId="3" fillId="2" borderId="2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32" xfId="0" applyFont="1" applyFill="1" applyBorder="1" applyAlignment="1">
      <alignment horizontal="center" vertical="center" wrapText="1"/>
    </xf>
    <xf numFmtId="4" fontId="12" fillId="0" borderId="21" xfId="0" applyNumberFormat="1" applyFont="1" applyBorder="1" applyAlignment="1">
      <alignment horizontal="right" vertical="center" wrapText="1"/>
    </xf>
    <xf numFmtId="4" fontId="12" fillId="0" borderId="20" xfId="0" applyNumberFormat="1" applyFont="1" applyBorder="1" applyAlignment="1">
      <alignment horizontal="right" vertical="center" wrapText="1"/>
    </xf>
    <xf numFmtId="4" fontId="12" fillId="0" borderId="22" xfId="0" applyNumberFormat="1" applyFont="1" applyBorder="1" applyAlignment="1">
      <alignment horizontal="right" vertical="center" wrapText="1"/>
    </xf>
    <xf numFmtId="0" fontId="18" fillId="0" borderId="21" xfId="0" applyFont="1" applyBorder="1" applyAlignment="1">
      <alignment horizontal="right" vertical="center" wrapText="1"/>
    </xf>
    <xf numFmtId="0" fontId="19" fillId="0" borderId="22" xfId="0" applyFont="1" applyBorder="1" applyAlignment="1">
      <alignment horizontal="right" vertical="center" wrapText="1"/>
    </xf>
    <xf numFmtId="3" fontId="12" fillId="0" borderId="11" xfId="0" applyNumberFormat="1" applyFont="1" applyBorder="1" applyAlignment="1">
      <alignment horizontal="right" vertical="center" wrapText="1"/>
    </xf>
    <xf numFmtId="1" fontId="18" fillId="0" borderId="21" xfId="0" applyNumberFormat="1" applyFont="1" applyBorder="1" applyAlignment="1">
      <alignment horizontal="center" vertical="center" wrapText="1"/>
    </xf>
    <xf numFmtId="1" fontId="18" fillId="0" borderId="20" xfId="0" applyNumberFormat="1"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3" fontId="18" fillId="0" borderId="21" xfId="0" applyNumberFormat="1" applyFont="1" applyBorder="1" applyAlignment="1">
      <alignment horizontal="right" vertical="center" wrapText="1"/>
    </xf>
    <xf numFmtId="3" fontId="18" fillId="0" borderId="20" xfId="0" applyNumberFormat="1" applyFont="1" applyBorder="1" applyAlignment="1">
      <alignment horizontal="right" vertical="center" wrapText="1"/>
    </xf>
    <xf numFmtId="3" fontId="18" fillId="0" borderId="22" xfId="0" applyNumberFormat="1" applyFont="1" applyBorder="1" applyAlignment="1">
      <alignment horizontal="right" vertical="center" wrapText="1"/>
    </xf>
    <xf numFmtId="3" fontId="12" fillId="0" borderId="20"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5" xfId="0" applyFont="1" applyFill="1" applyBorder="1" applyAlignment="1">
      <alignment horizontal="center" vertical="center" wrapText="1"/>
    </xf>
    <xf numFmtId="3" fontId="18" fillId="0" borderId="21" xfId="0" applyNumberFormat="1" applyFont="1" applyBorder="1" applyAlignment="1">
      <alignment horizontal="center" vertical="center" wrapText="1"/>
    </xf>
    <xf numFmtId="3" fontId="18" fillId="0" borderId="20" xfId="0" applyNumberFormat="1" applyFont="1" applyBorder="1" applyAlignment="1">
      <alignment horizontal="center" vertical="center"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54"/>
  <sheetViews>
    <sheetView topLeftCell="A14" zoomScale="78" zoomScaleNormal="78" workbookViewId="0">
      <selection activeCell="G18" sqref="G18:G19"/>
    </sheetView>
  </sheetViews>
  <sheetFormatPr defaultColWidth="8.7109375" defaultRowHeight="15" x14ac:dyDescent="0.25"/>
  <cols>
    <col min="1" max="1" width="4.42578125" customWidth="1"/>
    <col min="2" max="2" width="14.7109375" customWidth="1"/>
    <col min="3" max="3" width="14.7109375" style="9" customWidth="1"/>
    <col min="4" max="5" width="14.7109375" customWidth="1"/>
    <col min="6" max="6" width="29.140625" customWidth="1"/>
    <col min="7" max="7" width="13.42578125" bestFit="1" customWidth="1"/>
    <col min="8" max="8" width="14.7109375" customWidth="1"/>
    <col min="9" max="9" width="20.42578125" customWidth="1"/>
    <col min="10" max="10" width="17.42578125" bestFit="1" customWidth="1"/>
  </cols>
  <sheetData>
    <row r="2" spans="2:10" ht="18" x14ac:dyDescent="0.25">
      <c r="B2" s="107" t="s">
        <v>0</v>
      </c>
      <c r="C2" s="107"/>
      <c r="D2" s="107"/>
      <c r="E2" s="107"/>
      <c r="F2" s="107"/>
      <c r="G2" s="107"/>
      <c r="H2" s="107"/>
      <c r="I2" s="107"/>
      <c r="J2" s="107"/>
    </row>
    <row r="3" spans="2:10" ht="14.45" x14ac:dyDescent="0.3">
      <c r="B3" s="1"/>
      <c r="G3" s="2"/>
    </row>
    <row r="4" spans="2:10" ht="45" customHeight="1" x14ac:dyDescent="0.25">
      <c r="B4" s="108" t="s">
        <v>1</v>
      </c>
      <c r="C4" s="110" t="s">
        <v>2</v>
      </c>
      <c r="D4" s="112" t="s">
        <v>3</v>
      </c>
      <c r="E4" s="114" t="s">
        <v>4</v>
      </c>
      <c r="F4" s="115"/>
      <c r="G4" s="112" t="s">
        <v>5</v>
      </c>
      <c r="H4" s="114" t="s">
        <v>6</v>
      </c>
      <c r="I4" s="115"/>
      <c r="J4" s="116" t="s">
        <v>7</v>
      </c>
    </row>
    <row r="5" spans="2:10" ht="79.900000000000006" customHeight="1" x14ac:dyDescent="0.25">
      <c r="B5" s="109"/>
      <c r="C5" s="111"/>
      <c r="D5" s="113"/>
      <c r="E5" s="12" t="s">
        <v>8</v>
      </c>
      <c r="F5" s="8" t="s">
        <v>9</v>
      </c>
      <c r="G5" s="113"/>
      <c r="H5" s="13" t="s">
        <v>10</v>
      </c>
      <c r="I5" s="14" t="s">
        <v>11</v>
      </c>
      <c r="J5" s="117"/>
    </row>
    <row r="6" spans="2:10" ht="61.15" customHeight="1" x14ac:dyDescent="0.25">
      <c r="B6" s="98" t="s">
        <v>12</v>
      </c>
      <c r="C6" s="95" t="s">
        <v>13</v>
      </c>
      <c r="D6" s="10">
        <v>33</v>
      </c>
      <c r="E6" s="11" t="s">
        <v>14</v>
      </c>
      <c r="F6" s="11" t="s">
        <v>15</v>
      </c>
      <c r="G6" s="15" t="s">
        <v>144</v>
      </c>
      <c r="H6" s="11" t="s">
        <v>17</v>
      </c>
      <c r="I6" s="11" t="s">
        <v>18</v>
      </c>
      <c r="J6" s="16" t="s">
        <v>19</v>
      </c>
    </row>
    <row r="7" spans="2:10" ht="61.15" customHeight="1" x14ac:dyDescent="0.25">
      <c r="B7" s="98"/>
      <c r="C7" s="95"/>
      <c r="D7" s="10">
        <v>33</v>
      </c>
      <c r="E7" s="11" t="s">
        <v>14</v>
      </c>
      <c r="F7" s="11" t="s">
        <v>15</v>
      </c>
      <c r="G7" s="15" t="s">
        <v>142</v>
      </c>
      <c r="H7" s="11" t="s">
        <v>20</v>
      </c>
      <c r="I7" s="11" t="s">
        <v>21</v>
      </c>
      <c r="J7" s="16">
        <v>136</v>
      </c>
    </row>
    <row r="8" spans="2:10" ht="38.25" x14ac:dyDescent="0.25">
      <c r="B8" s="98"/>
      <c r="C8" s="16" t="s">
        <v>22</v>
      </c>
      <c r="D8" s="10">
        <v>33</v>
      </c>
      <c r="E8" s="11" t="s">
        <v>14</v>
      </c>
      <c r="F8" s="11" t="s">
        <v>15</v>
      </c>
      <c r="G8" s="17" t="s">
        <v>145</v>
      </c>
      <c r="H8" s="11" t="s">
        <v>23</v>
      </c>
      <c r="I8" s="11" t="s">
        <v>24</v>
      </c>
      <c r="J8" s="16">
        <v>142</v>
      </c>
    </row>
    <row r="9" spans="2:10" ht="38.25" x14ac:dyDescent="0.25">
      <c r="B9" s="98"/>
      <c r="C9" s="16" t="s">
        <v>25</v>
      </c>
      <c r="D9" s="10">
        <v>33</v>
      </c>
      <c r="E9" s="11" t="s">
        <v>26</v>
      </c>
      <c r="F9" s="11" t="s">
        <v>27</v>
      </c>
      <c r="G9" s="17" t="s">
        <v>164</v>
      </c>
      <c r="H9" s="11" t="s">
        <v>28</v>
      </c>
      <c r="I9" s="11" t="s">
        <v>29</v>
      </c>
      <c r="J9" s="16" t="s">
        <v>30</v>
      </c>
    </row>
    <row r="10" spans="2:10" ht="52.9" customHeight="1" x14ac:dyDescent="0.25">
      <c r="B10" s="98"/>
      <c r="C10" s="95" t="s">
        <v>31</v>
      </c>
      <c r="D10" s="99">
        <v>33</v>
      </c>
      <c r="E10" s="96" t="s">
        <v>26</v>
      </c>
      <c r="F10" s="96" t="s">
        <v>27</v>
      </c>
      <c r="G10" s="100" t="s">
        <v>122</v>
      </c>
      <c r="H10" s="96" t="s">
        <v>146</v>
      </c>
      <c r="I10" s="96" t="s">
        <v>49</v>
      </c>
      <c r="J10" s="88" t="s">
        <v>32</v>
      </c>
    </row>
    <row r="11" spans="2:10" ht="76.5" customHeight="1" x14ac:dyDescent="0.25">
      <c r="B11" s="98"/>
      <c r="C11" s="95"/>
      <c r="D11" s="99"/>
      <c r="E11" s="97"/>
      <c r="F11" s="97"/>
      <c r="G11" s="100"/>
      <c r="H11" s="97"/>
      <c r="I11" s="97"/>
      <c r="J11" s="89"/>
    </row>
    <row r="12" spans="2:10" ht="30" customHeight="1" x14ac:dyDescent="0.25">
      <c r="B12" s="98"/>
      <c r="C12" s="95" t="s">
        <v>33</v>
      </c>
      <c r="D12" s="99">
        <v>33</v>
      </c>
      <c r="E12" s="101" t="s">
        <v>26</v>
      </c>
      <c r="F12" s="101" t="s">
        <v>27</v>
      </c>
      <c r="G12" s="100" t="s">
        <v>148</v>
      </c>
      <c r="H12" s="11" t="s">
        <v>23</v>
      </c>
      <c r="I12" s="11" t="s">
        <v>149</v>
      </c>
      <c r="J12" s="95" t="s">
        <v>36</v>
      </c>
    </row>
    <row r="13" spans="2:10" ht="25.5" x14ac:dyDescent="0.25">
      <c r="B13" s="98"/>
      <c r="C13" s="95"/>
      <c r="D13" s="99"/>
      <c r="E13" s="101"/>
      <c r="F13" s="101"/>
      <c r="G13" s="100"/>
      <c r="H13" s="11" t="s">
        <v>34</v>
      </c>
      <c r="I13" s="11" t="s">
        <v>35</v>
      </c>
      <c r="J13" s="95"/>
    </row>
    <row r="14" spans="2:10" ht="38.25" x14ac:dyDescent="0.25">
      <c r="B14" s="98"/>
      <c r="C14" s="16" t="s">
        <v>37</v>
      </c>
      <c r="D14" s="10">
        <v>33</v>
      </c>
      <c r="E14" s="11" t="s">
        <v>26</v>
      </c>
      <c r="F14" s="11" t="s">
        <v>27</v>
      </c>
      <c r="G14" s="17" t="s">
        <v>150</v>
      </c>
      <c r="H14" s="11" t="s">
        <v>23</v>
      </c>
      <c r="I14" s="11" t="s">
        <v>24</v>
      </c>
      <c r="J14" s="16">
        <v>151</v>
      </c>
    </row>
    <row r="15" spans="2:10" ht="39.6" customHeight="1" x14ac:dyDescent="0.25">
      <c r="B15" s="98"/>
      <c r="C15" s="95" t="s">
        <v>38</v>
      </c>
      <c r="D15" s="99">
        <v>33</v>
      </c>
      <c r="E15" s="96" t="s">
        <v>14</v>
      </c>
      <c r="F15" s="90" t="s">
        <v>15</v>
      </c>
      <c r="G15" s="100" t="s">
        <v>151</v>
      </c>
      <c r="H15" s="11" t="s">
        <v>23</v>
      </c>
      <c r="I15" s="11" t="s">
        <v>39</v>
      </c>
      <c r="J15" s="95" t="s">
        <v>152</v>
      </c>
    </row>
    <row r="16" spans="2:10" ht="38.25" x14ac:dyDescent="0.25">
      <c r="B16" s="98"/>
      <c r="C16" s="95"/>
      <c r="D16" s="99"/>
      <c r="E16" s="97"/>
      <c r="F16" s="91"/>
      <c r="G16" s="100"/>
      <c r="H16" s="11" t="s">
        <v>40</v>
      </c>
      <c r="I16" s="11" t="s">
        <v>41</v>
      </c>
      <c r="J16" s="95"/>
    </row>
    <row r="17" spans="2:10" ht="51" x14ac:dyDescent="0.25">
      <c r="B17" s="98"/>
      <c r="C17" s="84" t="s">
        <v>42</v>
      </c>
      <c r="D17" s="10">
        <v>33</v>
      </c>
      <c r="E17" s="11" t="s">
        <v>43</v>
      </c>
      <c r="F17" s="11" t="s">
        <v>143</v>
      </c>
      <c r="G17" s="17" t="s">
        <v>153</v>
      </c>
      <c r="H17" s="11" t="s">
        <v>44</v>
      </c>
      <c r="I17" s="11" t="s">
        <v>45</v>
      </c>
      <c r="J17" s="16">
        <v>154</v>
      </c>
    </row>
    <row r="18" spans="2:10" ht="66" customHeight="1" x14ac:dyDescent="0.25">
      <c r="B18" s="98"/>
      <c r="C18" s="118" t="s">
        <v>46</v>
      </c>
      <c r="D18" s="90">
        <v>33</v>
      </c>
      <c r="E18" s="96" t="s">
        <v>43</v>
      </c>
      <c r="F18" s="96" t="s">
        <v>143</v>
      </c>
      <c r="G18" s="100" t="s">
        <v>184</v>
      </c>
      <c r="H18" s="11" t="s">
        <v>23</v>
      </c>
      <c r="I18" s="11" t="s">
        <v>39</v>
      </c>
      <c r="J18" s="95" t="s">
        <v>47</v>
      </c>
    </row>
    <row r="19" spans="2:10" ht="66" customHeight="1" x14ac:dyDescent="0.25">
      <c r="B19" s="98"/>
      <c r="C19" s="118"/>
      <c r="D19" s="91"/>
      <c r="E19" s="97"/>
      <c r="F19" s="97"/>
      <c r="G19" s="100"/>
      <c r="H19" s="11" t="s">
        <v>48</v>
      </c>
      <c r="I19" s="11" t="s">
        <v>49</v>
      </c>
      <c r="J19" s="95"/>
    </row>
    <row r="20" spans="2:10" ht="76.5" customHeight="1" x14ac:dyDescent="0.25">
      <c r="B20" s="98"/>
      <c r="C20" s="99" t="s">
        <v>162</v>
      </c>
      <c r="D20" s="90">
        <v>33</v>
      </c>
      <c r="E20" s="90"/>
      <c r="F20" s="90"/>
      <c r="G20" s="88" t="s">
        <v>160</v>
      </c>
      <c r="H20" s="11" t="s">
        <v>50</v>
      </c>
      <c r="I20" s="11" t="s">
        <v>51</v>
      </c>
      <c r="J20" s="88" t="s">
        <v>161</v>
      </c>
    </row>
    <row r="21" spans="2:10" ht="42.75" customHeight="1" x14ac:dyDescent="0.25">
      <c r="B21" s="98"/>
      <c r="C21" s="99"/>
      <c r="D21" s="91"/>
      <c r="E21" s="91"/>
      <c r="F21" s="91"/>
      <c r="G21" s="89"/>
      <c r="H21" s="11" t="s">
        <v>52</v>
      </c>
      <c r="I21" s="11" t="s">
        <v>53</v>
      </c>
      <c r="J21" s="89"/>
    </row>
    <row r="22" spans="2:10" ht="40.5" customHeight="1" x14ac:dyDescent="0.3"/>
    <row r="23" spans="2:10" ht="27" customHeight="1" x14ac:dyDescent="0.3">
      <c r="B23" s="92" t="s">
        <v>54</v>
      </c>
      <c r="C23" s="92"/>
      <c r="D23" s="92"/>
      <c r="E23" s="92"/>
      <c r="F23" s="92"/>
      <c r="G23" s="92"/>
      <c r="H23" s="92"/>
      <c r="I23" s="92"/>
      <c r="J23" s="92"/>
    </row>
    <row r="24" spans="2:10" ht="113.25" customHeight="1" x14ac:dyDescent="0.25">
      <c r="B24" s="93" t="s">
        <v>55</v>
      </c>
      <c r="C24" s="93"/>
      <c r="D24" s="93"/>
      <c r="E24" s="93"/>
      <c r="F24" s="93"/>
      <c r="G24" s="93"/>
      <c r="H24" s="93"/>
      <c r="I24" s="93"/>
      <c r="J24" s="93"/>
    </row>
    <row r="25" spans="2:10" ht="27" customHeight="1" x14ac:dyDescent="0.3">
      <c r="B25" s="92" t="s">
        <v>56</v>
      </c>
      <c r="C25" s="92"/>
      <c r="D25" s="92"/>
      <c r="E25" s="92"/>
      <c r="F25" s="92"/>
      <c r="G25" s="92"/>
      <c r="H25" s="92"/>
      <c r="I25" s="92"/>
      <c r="J25" s="92"/>
    </row>
    <row r="26" spans="2:10" ht="27" customHeight="1" x14ac:dyDescent="0.3">
      <c r="B26" s="94" t="s">
        <v>57</v>
      </c>
      <c r="C26" s="94"/>
      <c r="D26" s="94"/>
      <c r="E26" s="94"/>
      <c r="F26" s="94"/>
      <c r="G26" s="94"/>
      <c r="H26" s="94"/>
      <c r="I26" s="94"/>
      <c r="J26" s="94"/>
    </row>
    <row r="27" spans="2:10" ht="34.15" customHeight="1" x14ac:dyDescent="0.25">
      <c r="B27" s="102" t="s">
        <v>58</v>
      </c>
      <c r="C27" s="102"/>
      <c r="D27" s="102"/>
      <c r="E27" s="102"/>
      <c r="F27" s="102"/>
      <c r="G27" s="102"/>
      <c r="H27" s="102"/>
      <c r="I27" s="102"/>
      <c r="J27" s="102"/>
    </row>
    <row r="28" spans="2:10" ht="34.15" customHeight="1" x14ac:dyDescent="0.25">
      <c r="B28" s="102" t="s">
        <v>59</v>
      </c>
      <c r="C28" s="102"/>
      <c r="D28" s="102"/>
      <c r="E28" s="102"/>
      <c r="F28" s="102"/>
      <c r="G28" s="102"/>
      <c r="H28" s="102"/>
      <c r="I28" s="102"/>
      <c r="J28" s="102"/>
    </row>
    <row r="29" spans="2:10" ht="54" customHeight="1" x14ac:dyDescent="0.3">
      <c r="B29" s="104" t="s">
        <v>60</v>
      </c>
      <c r="C29" s="104"/>
      <c r="D29" s="104"/>
      <c r="E29" s="104"/>
      <c r="F29" s="104"/>
      <c r="G29" s="104"/>
      <c r="H29" s="104"/>
      <c r="I29" s="104"/>
      <c r="J29" s="104"/>
    </row>
    <row r="30" spans="2:10" ht="27" customHeight="1" x14ac:dyDescent="0.25">
      <c r="B30" s="92" t="s">
        <v>61</v>
      </c>
      <c r="C30" s="92"/>
      <c r="D30" s="92"/>
      <c r="E30" s="92"/>
      <c r="F30" s="92"/>
      <c r="G30" s="92"/>
      <c r="H30" s="92"/>
      <c r="I30" s="92"/>
      <c r="J30" s="92"/>
    </row>
    <row r="31" spans="2:10" ht="27" customHeight="1" x14ac:dyDescent="0.25">
      <c r="B31" s="92" t="s">
        <v>62</v>
      </c>
      <c r="C31" s="92"/>
      <c r="D31" s="92"/>
      <c r="E31" s="92"/>
      <c r="F31" s="92"/>
      <c r="G31" s="92"/>
      <c r="H31" s="92"/>
      <c r="I31" s="92"/>
      <c r="J31" s="92"/>
    </row>
    <row r="32" spans="2:10" ht="27" customHeight="1" x14ac:dyDescent="0.25">
      <c r="B32" s="92" t="s">
        <v>63</v>
      </c>
      <c r="C32" s="92"/>
      <c r="D32" s="92"/>
      <c r="E32" s="92"/>
      <c r="F32" s="92"/>
      <c r="G32" s="92"/>
      <c r="H32" s="92"/>
      <c r="I32" s="92"/>
      <c r="J32" s="92"/>
    </row>
    <row r="33" spans="2:10" ht="37.9" customHeight="1" x14ac:dyDescent="0.25">
      <c r="B33" s="105" t="s">
        <v>58</v>
      </c>
      <c r="C33" s="105"/>
      <c r="D33" s="105"/>
      <c r="E33" s="105"/>
      <c r="F33" s="105"/>
      <c r="G33" s="105"/>
      <c r="H33" s="105"/>
      <c r="I33" s="105"/>
      <c r="J33" s="105"/>
    </row>
    <row r="34" spans="2:10" ht="37.9" customHeight="1" x14ac:dyDescent="0.25">
      <c r="B34" s="102" t="s">
        <v>59</v>
      </c>
      <c r="C34" s="102"/>
      <c r="D34" s="102"/>
      <c r="E34" s="102"/>
      <c r="F34" s="102"/>
      <c r="G34" s="102"/>
      <c r="H34" s="102"/>
      <c r="I34" s="102"/>
      <c r="J34" s="102"/>
    </row>
    <row r="35" spans="2:10" ht="55.15" customHeight="1" x14ac:dyDescent="0.25">
      <c r="B35" s="104" t="s">
        <v>64</v>
      </c>
      <c r="C35" s="104"/>
      <c r="D35" s="104"/>
      <c r="E35" s="104"/>
      <c r="F35" s="104"/>
      <c r="G35" s="104"/>
      <c r="H35" s="104"/>
      <c r="I35" s="104"/>
      <c r="J35" s="104"/>
    </row>
    <row r="36" spans="2:10" ht="15" customHeight="1" x14ac:dyDescent="0.25">
      <c r="B36" s="106" t="s">
        <v>65</v>
      </c>
      <c r="C36" s="106"/>
      <c r="D36" s="106"/>
      <c r="E36" s="106"/>
      <c r="F36" s="106"/>
      <c r="G36" s="106"/>
      <c r="H36" s="106"/>
      <c r="I36" s="106"/>
      <c r="J36" s="106"/>
    </row>
    <row r="37" spans="2:10" x14ac:dyDescent="0.25">
      <c r="B37" s="103" t="s">
        <v>66</v>
      </c>
      <c r="C37" s="103"/>
      <c r="D37" s="103"/>
      <c r="E37" s="103"/>
      <c r="F37" s="103"/>
      <c r="G37" s="103"/>
      <c r="H37" s="103"/>
      <c r="I37" s="103"/>
      <c r="J37" s="103"/>
    </row>
    <row r="54" spans="2:2" x14ac:dyDescent="0.25">
      <c r="B54" s="3"/>
    </row>
  </sheetData>
  <autoFilter ref="G2:G54"/>
  <mergeCells count="57">
    <mergeCell ref="J12:J13"/>
    <mergeCell ref="E10:E11"/>
    <mergeCell ref="F10:F11"/>
    <mergeCell ref="F15:F16"/>
    <mergeCell ref="C10:C11"/>
    <mergeCell ref="D10:D11"/>
    <mergeCell ref="J10:J11"/>
    <mergeCell ref="H10:H11"/>
    <mergeCell ref="I10:I11"/>
    <mergeCell ref="C18:C19"/>
    <mergeCell ref="E12:E13"/>
    <mergeCell ref="G10:G11"/>
    <mergeCell ref="G12:G13"/>
    <mergeCell ref="C15:C16"/>
    <mergeCell ref="E15:E16"/>
    <mergeCell ref="D15:D16"/>
    <mergeCell ref="G15:G16"/>
    <mergeCell ref="B2:J2"/>
    <mergeCell ref="B4:B5"/>
    <mergeCell ref="C4:C5"/>
    <mergeCell ref="D4:D5"/>
    <mergeCell ref="E4:F4"/>
    <mergeCell ref="G4:G5"/>
    <mergeCell ref="H4:I4"/>
    <mergeCell ref="J4:J5"/>
    <mergeCell ref="B27:J27"/>
    <mergeCell ref="B37:J37"/>
    <mergeCell ref="B28:J28"/>
    <mergeCell ref="B29:J29"/>
    <mergeCell ref="B30:J30"/>
    <mergeCell ref="B31:J31"/>
    <mergeCell ref="B32:J32"/>
    <mergeCell ref="B33:J33"/>
    <mergeCell ref="B36:J36"/>
    <mergeCell ref="B35:J35"/>
    <mergeCell ref="B34:J34"/>
    <mergeCell ref="B23:J23"/>
    <mergeCell ref="B24:J24"/>
    <mergeCell ref="B25:J25"/>
    <mergeCell ref="B26:J26"/>
    <mergeCell ref="J18:J19"/>
    <mergeCell ref="F18:F19"/>
    <mergeCell ref="E18:E19"/>
    <mergeCell ref="D18:D19"/>
    <mergeCell ref="B6:B21"/>
    <mergeCell ref="C12:C13"/>
    <mergeCell ref="D12:D13"/>
    <mergeCell ref="C20:C21"/>
    <mergeCell ref="J15:J16"/>
    <mergeCell ref="G18:G19"/>
    <mergeCell ref="F12:F13"/>
    <mergeCell ref="C6:C7"/>
    <mergeCell ref="G20:G21"/>
    <mergeCell ref="J20:J21"/>
    <mergeCell ref="D20:D21"/>
    <mergeCell ref="E20:E21"/>
    <mergeCell ref="F20:F21"/>
  </mergeCells>
  <phoneticPr fontId="11" type="noConversion"/>
  <pageMargins left="0.7" right="0.7" top="0.75" bottom="0.75" header="0.3" footer="0.3"/>
  <pageSetup paperSize="8"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9"/>
  <sheetViews>
    <sheetView topLeftCell="C1" zoomScale="69" zoomScaleNormal="69" workbookViewId="0">
      <selection activeCell="Q6" sqref="Q6"/>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hidden="1" customWidth="1"/>
    <col min="19" max="19" width="29" hidden="1" customWidth="1"/>
    <col min="20" max="21" width="0" hidden="1" customWidth="1"/>
    <col min="22" max="22" width="12" bestFit="1" customWidth="1"/>
  </cols>
  <sheetData>
    <row r="2" spans="2:21" ht="18" x14ac:dyDescent="0.25">
      <c r="B2" s="107" t="s">
        <v>101</v>
      </c>
      <c r="C2" s="107"/>
      <c r="D2" s="107"/>
      <c r="E2" s="107"/>
      <c r="F2" s="107"/>
      <c r="G2" s="107"/>
      <c r="H2" s="107"/>
      <c r="I2" s="107"/>
      <c r="J2" s="107"/>
      <c r="K2" s="107"/>
      <c r="L2" s="107"/>
      <c r="M2" s="107"/>
      <c r="N2" s="107"/>
      <c r="O2" s="107"/>
      <c r="P2" s="107"/>
    </row>
    <row r="3" spans="2:21" x14ac:dyDescent="0.25">
      <c r="B3" s="158" t="s">
        <v>102</v>
      </c>
      <c r="C3" s="158"/>
      <c r="D3" s="158"/>
      <c r="E3" s="158"/>
      <c r="F3" s="158"/>
      <c r="G3" s="158"/>
      <c r="H3" s="158"/>
      <c r="I3" s="158"/>
      <c r="J3" s="158"/>
      <c r="K3" s="158"/>
      <c r="L3" s="158"/>
      <c r="M3" s="158"/>
      <c r="N3" s="158"/>
      <c r="O3" s="158"/>
      <c r="P3" s="158"/>
    </row>
    <row r="4" spans="2:21" ht="39.75" customHeight="1" x14ac:dyDescent="0.3">
      <c r="B4" s="190" t="s">
        <v>132</v>
      </c>
      <c r="C4" s="191"/>
      <c r="D4" s="191"/>
      <c r="E4" s="191"/>
      <c r="F4" s="191"/>
      <c r="G4" s="191"/>
      <c r="H4" s="191"/>
      <c r="I4" s="191"/>
      <c r="J4" s="191"/>
      <c r="K4" s="191"/>
      <c r="L4" s="191"/>
      <c r="M4" s="191"/>
      <c r="N4" s="191"/>
      <c r="O4" s="191"/>
      <c r="P4" s="191"/>
      <c r="Q4" s="192"/>
      <c r="R4" s="58" t="e">
        <f>SUM(#REF!)</f>
        <v>#REF!</v>
      </c>
    </row>
    <row r="5" spans="2:21"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89"/>
    </row>
    <row r="6" spans="2:21" s="22" customFormat="1" ht="135.6" customHeight="1" x14ac:dyDescent="0.25">
      <c r="B6" s="160"/>
      <c r="C6" s="8" t="s">
        <v>112</v>
      </c>
      <c r="D6" s="8" t="s">
        <v>113</v>
      </c>
      <c r="E6" s="162"/>
      <c r="F6" s="162"/>
      <c r="G6" s="162"/>
      <c r="H6" s="8" t="s">
        <v>112</v>
      </c>
      <c r="I6" s="8" t="s">
        <v>113</v>
      </c>
      <c r="J6" s="162"/>
      <c r="K6" s="8" t="s">
        <v>114</v>
      </c>
      <c r="L6" s="8" t="s">
        <v>115</v>
      </c>
      <c r="M6" s="162"/>
      <c r="N6" s="162"/>
      <c r="O6" s="8" t="s">
        <v>116</v>
      </c>
      <c r="P6" s="85" t="s">
        <v>117</v>
      </c>
      <c r="Q6" s="86" t="s">
        <v>190</v>
      </c>
    </row>
    <row r="7" spans="2:21" ht="60" customHeight="1" x14ac:dyDescent="0.25">
      <c r="B7" s="35" t="s">
        <v>165</v>
      </c>
      <c r="C7" s="42" t="s">
        <v>23</v>
      </c>
      <c r="D7" s="41" t="s">
        <v>39</v>
      </c>
      <c r="E7" s="42" t="s">
        <v>81</v>
      </c>
      <c r="F7" s="43">
        <v>1500</v>
      </c>
      <c r="G7" s="43">
        <v>7500</v>
      </c>
      <c r="H7" s="96" t="s">
        <v>14</v>
      </c>
      <c r="I7" s="96" t="s">
        <v>15</v>
      </c>
      <c r="J7" s="96" t="s">
        <v>81</v>
      </c>
      <c r="K7" s="119">
        <v>15</v>
      </c>
      <c r="L7" s="90">
        <v>2018</v>
      </c>
      <c r="M7" s="119">
        <v>25</v>
      </c>
      <c r="N7" s="44">
        <v>45000000</v>
      </c>
      <c r="O7" s="41" t="s">
        <v>174</v>
      </c>
      <c r="P7" s="32">
        <f>30600000/0.68</f>
        <v>45000000</v>
      </c>
      <c r="Q7" s="36" t="s">
        <v>175</v>
      </c>
      <c r="S7" s="26"/>
      <c r="T7" s="26"/>
    </row>
    <row r="8" spans="2:21" ht="63" customHeight="1" x14ac:dyDescent="0.25">
      <c r="B8" s="30" t="s">
        <v>166</v>
      </c>
      <c r="C8" s="38" t="s">
        <v>40</v>
      </c>
      <c r="D8" s="38" t="s">
        <v>41</v>
      </c>
      <c r="E8" s="38" t="s">
        <v>173</v>
      </c>
      <c r="F8" s="43">
        <v>40</v>
      </c>
      <c r="G8" s="43">
        <v>200</v>
      </c>
      <c r="H8" s="122"/>
      <c r="I8" s="122"/>
      <c r="J8" s="122"/>
      <c r="K8" s="123"/>
      <c r="L8" s="151"/>
      <c r="M8" s="123"/>
      <c r="N8" s="45">
        <v>20000000</v>
      </c>
      <c r="O8" s="38" t="s">
        <v>133</v>
      </c>
      <c r="P8" s="36">
        <f>13600000/0.68</f>
        <v>20000000</v>
      </c>
      <c r="Q8" s="25">
        <v>13600000</v>
      </c>
      <c r="U8">
        <v>100520000</v>
      </c>
    </row>
    <row r="9" spans="2:21" s="27" customFormat="1" ht="61.9" customHeight="1" x14ac:dyDescent="0.3">
      <c r="B9" s="87"/>
      <c r="C9" s="87"/>
      <c r="D9" s="87"/>
      <c r="E9" s="87"/>
      <c r="F9" s="87"/>
      <c r="G9" s="87"/>
      <c r="H9" s="87"/>
      <c r="I9" s="87"/>
      <c r="J9" s="87"/>
      <c r="K9" s="87"/>
      <c r="L9" s="87"/>
      <c r="M9" s="87"/>
      <c r="N9" s="87"/>
      <c r="O9" s="87"/>
      <c r="P9" s="87"/>
      <c r="Q9" s="87"/>
      <c r="R9" s="58">
        <f>SUM(Q7:Q8)</f>
        <v>13600000</v>
      </c>
      <c r="U9">
        <v>33000000</v>
      </c>
    </row>
  </sheetData>
  <mergeCells count="20">
    <mergeCell ref="C5:D5"/>
    <mergeCell ref="E5:E6"/>
    <mergeCell ref="F5:F6"/>
    <mergeCell ref="G5:G6"/>
    <mergeCell ref="B2:P2"/>
    <mergeCell ref="B3:P3"/>
    <mergeCell ref="O5:Q5"/>
    <mergeCell ref="B4:Q4"/>
    <mergeCell ref="H7:H8"/>
    <mergeCell ref="I7:I8"/>
    <mergeCell ref="J7:J8"/>
    <mergeCell ref="K7:K8"/>
    <mergeCell ref="L7:L8"/>
    <mergeCell ref="M7:M8"/>
    <mergeCell ref="H5:I5"/>
    <mergeCell ref="J5:J6"/>
    <mergeCell ref="K5:L5"/>
    <mergeCell ref="M5:M6"/>
    <mergeCell ref="N5:N6"/>
    <mergeCell ref="B5:B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8"/>
  <sheetViews>
    <sheetView topLeftCell="D1" zoomScale="71" zoomScaleNormal="71" workbookViewId="0">
      <selection activeCell="Q6" sqref="Q6"/>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hidden="1" customWidth="1"/>
    <col min="19" max="19" width="29" hidden="1" customWidth="1"/>
    <col min="20" max="21" width="0" hidden="1" customWidth="1"/>
    <col min="22" max="22" width="12" hidden="1" customWidth="1"/>
  </cols>
  <sheetData>
    <row r="2" spans="2:21" ht="18" x14ac:dyDescent="0.25">
      <c r="B2" s="107" t="s">
        <v>101</v>
      </c>
      <c r="C2" s="107"/>
      <c r="D2" s="107"/>
      <c r="E2" s="107"/>
      <c r="F2" s="107"/>
      <c r="G2" s="107"/>
      <c r="H2" s="107"/>
      <c r="I2" s="107"/>
      <c r="J2" s="107"/>
      <c r="K2" s="107"/>
      <c r="L2" s="107"/>
      <c r="M2" s="107"/>
      <c r="N2" s="107"/>
      <c r="O2" s="107"/>
      <c r="P2" s="107"/>
    </row>
    <row r="3" spans="2:21" x14ac:dyDescent="0.25">
      <c r="B3" s="158" t="s">
        <v>102</v>
      </c>
      <c r="C3" s="158"/>
      <c r="D3" s="158"/>
      <c r="E3" s="158"/>
      <c r="F3" s="158"/>
      <c r="G3" s="158"/>
      <c r="H3" s="158"/>
      <c r="I3" s="158"/>
      <c r="J3" s="158"/>
      <c r="K3" s="158"/>
      <c r="L3" s="158"/>
      <c r="M3" s="158"/>
      <c r="N3" s="158"/>
      <c r="O3" s="158"/>
      <c r="P3" s="158"/>
    </row>
    <row r="4" spans="2:21" s="27" customFormat="1" ht="63.6" customHeight="1" x14ac:dyDescent="0.3">
      <c r="B4" s="193" t="s">
        <v>134</v>
      </c>
      <c r="C4" s="194"/>
      <c r="D4" s="194"/>
      <c r="E4" s="194"/>
      <c r="F4" s="194"/>
      <c r="G4" s="194"/>
      <c r="H4" s="194"/>
      <c r="I4" s="194"/>
      <c r="J4" s="194"/>
      <c r="K4" s="194"/>
      <c r="L4" s="194"/>
      <c r="M4" s="194"/>
      <c r="N4" s="194"/>
      <c r="O4" s="194"/>
      <c r="P4" s="194"/>
      <c r="Q4" s="195"/>
      <c r="R4" s="58">
        <f>SUM(Q2:Q3)</f>
        <v>0</v>
      </c>
      <c r="U4">
        <v>33000000</v>
      </c>
    </row>
    <row r="5" spans="2:21"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89"/>
    </row>
    <row r="6" spans="2:21" s="22" customFormat="1" ht="135.6" customHeight="1" x14ac:dyDescent="0.25">
      <c r="B6" s="160"/>
      <c r="C6" s="8" t="s">
        <v>112</v>
      </c>
      <c r="D6" s="8" t="s">
        <v>113</v>
      </c>
      <c r="E6" s="162"/>
      <c r="F6" s="162"/>
      <c r="G6" s="162"/>
      <c r="H6" s="8" t="s">
        <v>112</v>
      </c>
      <c r="I6" s="8" t="s">
        <v>113</v>
      </c>
      <c r="J6" s="162"/>
      <c r="K6" s="8" t="s">
        <v>114</v>
      </c>
      <c r="L6" s="8" t="s">
        <v>115</v>
      </c>
      <c r="M6" s="162"/>
      <c r="N6" s="162"/>
      <c r="O6" s="8" t="s">
        <v>116</v>
      </c>
      <c r="P6" s="85" t="s">
        <v>117</v>
      </c>
      <c r="Q6" s="86" t="s">
        <v>190</v>
      </c>
    </row>
    <row r="7" spans="2:21" ht="97.5" customHeight="1" x14ac:dyDescent="0.25">
      <c r="B7" s="35" t="s">
        <v>153</v>
      </c>
      <c r="C7" s="42" t="s">
        <v>44</v>
      </c>
      <c r="D7" s="38" t="s">
        <v>45</v>
      </c>
      <c r="E7" s="42" t="s">
        <v>81</v>
      </c>
      <c r="F7" s="43">
        <v>439</v>
      </c>
      <c r="G7" s="43">
        <v>2196</v>
      </c>
      <c r="H7" s="42" t="s">
        <v>43</v>
      </c>
      <c r="I7" s="38" t="s">
        <v>178</v>
      </c>
      <c r="J7" s="42" t="s">
        <v>135</v>
      </c>
      <c r="K7" s="57">
        <v>15</v>
      </c>
      <c r="L7" s="57">
        <v>2018</v>
      </c>
      <c r="M7" s="57">
        <v>20</v>
      </c>
      <c r="N7" s="36">
        <v>13176471</v>
      </c>
      <c r="O7" s="42" t="s">
        <v>136</v>
      </c>
      <c r="P7" s="36">
        <f>8960000/0.68</f>
        <v>13176470.588235293</v>
      </c>
      <c r="Q7" s="36">
        <v>8960000</v>
      </c>
      <c r="U7">
        <v>2000000</v>
      </c>
    </row>
    <row r="8" spans="2:21" ht="45" customHeight="1" x14ac:dyDescent="0.3">
      <c r="B8" s="83"/>
      <c r="C8" s="83"/>
      <c r="D8" s="83"/>
      <c r="E8" s="83"/>
      <c r="F8" s="83"/>
      <c r="G8" s="83"/>
      <c r="H8" s="83"/>
      <c r="I8" s="83"/>
      <c r="J8" s="83"/>
      <c r="K8" s="83"/>
      <c r="L8" s="83"/>
      <c r="M8" s="83"/>
      <c r="N8" s="83"/>
      <c r="O8" s="83"/>
      <c r="P8" s="83"/>
      <c r="Q8" s="83"/>
      <c r="R8" s="58">
        <f>Q7</f>
        <v>8960000</v>
      </c>
    </row>
  </sheetData>
  <mergeCells count="14">
    <mergeCell ref="B2:P2"/>
    <mergeCell ref="B3:P3"/>
    <mergeCell ref="B4:Q4"/>
    <mergeCell ref="B5:B6"/>
    <mergeCell ref="C5:D5"/>
    <mergeCell ref="E5:E6"/>
    <mergeCell ref="F5:F6"/>
    <mergeCell ref="G5:G6"/>
    <mergeCell ref="H5:I5"/>
    <mergeCell ref="J5:J6"/>
    <mergeCell ref="K5:L5"/>
    <mergeCell ref="M5:M6"/>
    <mergeCell ref="N5:N6"/>
    <mergeCell ref="O5:Q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5"/>
  <sheetViews>
    <sheetView topLeftCell="E1" zoomScale="62" zoomScaleNormal="62" workbookViewId="0">
      <selection activeCell="Q8" sqref="Q8"/>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hidden="1" customWidth="1"/>
    <col min="19" max="19" width="29" hidden="1" customWidth="1"/>
    <col min="20" max="20" width="0" hidden="1" customWidth="1"/>
    <col min="22" max="22" width="12" bestFit="1" customWidth="1"/>
  </cols>
  <sheetData>
    <row r="2" spans="2:21" ht="18" x14ac:dyDescent="0.25">
      <c r="B2" s="107" t="s">
        <v>101</v>
      </c>
      <c r="C2" s="107"/>
      <c r="D2" s="107"/>
      <c r="E2" s="107"/>
      <c r="F2" s="107"/>
      <c r="G2" s="107"/>
      <c r="H2" s="107"/>
      <c r="I2" s="107"/>
      <c r="J2" s="107"/>
      <c r="K2" s="107"/>
      <c r="L2" s="107"/>
      <c r="M2" s="107"/>
      <c r="N2" s="107"/>
      <c r="O2" s="107"/>
      <c r="P2" s="107"/>
    </row>
    <row r="3" spans="2:21" x14ac:dyDescent="0.25">
      <c r="B3" s="158" t="s">
        <v>102</v>
      </c>
      <c r="C3" s="158"/>
      <c r="D3" s="158"/>
      <c r="E3" s="158"/>
      <c r="F3" s="158"/>
      <c r="G3" s="158"/>
      <c r="H3" s="158"/>
      <c r="I3" s="158"/>
      <c r="J3" s="158"/>
      <c r="K3" s="158"/>
      <c r="L3" s="158"/>
      <c r="M3" s="158"/>
      <c r="N3" s="158"/>
      <c r="O3" s="158"/>
      <c r="P3" s="158"/>
    </row>
    <row r="6" spans="2:21" ht="45" customHeight="1" x14ac:dyDescent="0.3">
      <c r="B6" s="190" t="s">
        <v>137</v>
      </c>
      <c r="C6" s="191"/>
      <c r="D6" s="191"/>
      <c r="E6" s="191"/>
      <c r="F6" s="191"/>
      <c r="G6" s="191"/>
      <c r="H6" s="191"/>
      <c r="I6" s="191"/>
      <c r="J6" s="191"/>
      <c r="K6" s="191"/>
      <c r="L6" s="191"/>
      <c r="M6" s="191"/>
      <c r="N6" s="191"/>
      <c r="O6" s="191"/>
      <c r="P6" s="191"/>
      <c r="Q6" s="192"/>
      <c r="R6" s="58">
        <f>Q5</f>
        <v>0</v>
      </c>
    </row>
    <row r="7" spans="2:21" s="22" customFormat="1" ht="18" customHeight="1" x14ac:dyDescent="0.25">
      <c r="B7" s="159" t="s">
        <v>104</v>
      </c>
      <c r="C7" s="161" t="s">
        <v>105</v>
      </c>
      <c r="D7" s="161"/>
      <c r="E7" s="161" t="s">
        <v>106</v>
      </c>
      <c r="F7" s="161" t="s">
        <v>107</v>
      </c>
      <c r="G7" s="161" t="s">
        <v>108</v>
      </c>
      <c r="H7" s="161" t="s">
        <v>105</v>
      </c>
      <c r="I7" s="161"/>
      <c r="J7" s="161" t="s">
        <v>106</v>
      </c>
      <c r="K7" s="161" t="s">
        <v>109</v>
      </c>
      <c r="L7" s="161"/>
      <c r="M7" s="161" t="s">
        <v>108</v>
      </c>
      <c r="N7" s="161" t="s">
        <v>110</v>
      </c>
      <c r="O7" s="161" t="s">
        <v>111</v>
      </c>
      <c r="P7" s="163"/>
      <c r="Q7" s="189"/>
    </row>
    <row r="8" spans="2:21" s="22" customFormat="1" ht="135.6" customHeight="1" x14ac:dyDescent="0.25">
      <c r="B8" s="160"/>
      <c r="C8" s="8" t="s">
        <v>112</v>
      </c>
      <c r="D8" s="8" t="s">
        <v>113</v>
      </c>
      <c r="E8" s="162"/>
      <c r="F8" s="162"/>
      <c r="G8" s="162"/>
      <c r="H8" s="8" t="s">
        <v>112</v>
      </c>
      <c r="I8" s="8" t="s">
        <v>113</v>
      </c>
      <c r="J8" s="162"/>
      <c r="K8" s="8" t="s">
        <v>114</v>
      </c>
      <c r="L8" s="8" t="s">
        <v>115</v>
      </c>
      <c r="M8" s="162"/>
      <c r="N8" s="162"/>
      <c r="O8" s="8" t="s">
        <v>116</v>
      </c>
      <c r="P8" s="85" t="s">
        <v>117</v>
      </c>
      <c r="Q8" s="86" t="s">
        <v>190</v>
      </c>
    </row>
    <row r="9" spans="2:21" ht="86.25" customHeight="1" x14ac:dyDescent="0.25">
      <c r="B9" s="17" t="s">
        <v>167</v>
      </c>
      <c r="C9" s="90" t="s">
        <v>23</v>
      </c>
      <c r="D9" s="90" t="s">
        <v>39</v>
      </c>
      <c r="E9" s="90" t="s">
        <v>81</v>
      </c>
      <c r="F9" s="147">
        <f>G9*20/100</f>
        <v>2457.1999999999998</v>
      </c>
      <c r="G9" s="147">
        <v>12286</v>
      </c>
      <c r="H9" s="90" t="s">
        <v>43</v>
      </c>
      <c r="I9" s="90" t="s">
        <v>179</v>
      </c>
      <c r="J9" s="90" t="s">
        <v>135</v>
      </c>
      <c r="K9" s="88">
        <v>15</v>
      </c>
      <c r="L9" s="90">
        <v>2018</v>
      </c>
      <c r="M9" s="196">
        <v>20</v>
      </c>
      <c r="N9" s="45">
        <f>R9/0.68</f>
        <v>199294117.64705881</v>
      </c>
      <c r="O9" s="38" t="s">
        <v>185</v>
      </c>
      <c r="P9" s="32">
        <f>Q9/0.68</f>
        <v>162529411.76470587</v>
      </c>
      <c r="Q9" s="25">
        <v>110520000</v>
      </c>
      <c r="R9">
        <v>135520000</v>
      </c>
      <c r="S9" s="81">
        <v>110520000</v>
      </c>
      <c r="T9">
        <f>S9/0.68</f>
        <v>162529411.76470587</v>
      </c>
    </row>
    <row r="10" spans="2:21" ht="39.6" customHeight="1" x14ac:dyDescent="0.25">
      <c r="B10" s="52" t="s">
        <v>168</v>
      </c>
      <c r="C10" s="151"/>
      <c r="D10" s="151"/>
      <c r="E10" s="151"/>
      <c r="F10" s="185"/>
      <c r="G10" s="185"/>
      <c r="H10" s="151"/>
      <c r="I10" s="151"/>
      <c r="J10" s="151"/>
      <c r="K10" s="121"/>
      <c r="L10" s="151"/>
      <c r="M10" s="197"/>
      <c r="N10" s="53">
        <f>R10/0.68</f>
        <v>70000000</v>
      </c>
      <c r="O10" s="39" t="s">
        <v>186</v>
      </c>
      <c r="P10" s="32">
        <f>Q10/0.68</f>
        <v>44117647.058823526</v>
      </c>
      <c r="Q10" s="51">
        <v>30000000</v>
      </c>
      <c r="R10">
        <v>47600000</v>
      </c>
      <c r="S10" s="82">
        <v>30000000</v>
      </c>
      <c r="T10">
        <f>S10/0.68</f>
        <v>44117647.058823526</v>
      </c>
      <c r="U10" s="29"/>
    </row>
    <row r="11" spans="2:21" ht="47.25" hidden="1" customHeight="1" x14ac:dyDescent="0.3">
      <c r="B11" s="54" t="s">
        <v>169</v>
      </c>
      <c r="C11" s="151"/>
      <c r="D11" s="151"/>
      <c r="E11" s="151"/>
      <c r="F11" s="185"/>
      <c r="G11" s="185"/>
      <c r="H11" s="151"/>
      <c r="I11" s="151"/>
      <c r="J11" s="151"/>
      <c r="K11" s="121"/>
      <c r="L11" s="151"/>
      <c r="M11" s="197"/>
      <c r="N11" s="55">
        <v>2000000</v>
      </c>
      <c r="O11" s="38" t="s">
        <v>138</v>
      </c>
      <c r="P11" s="34"/>
      <c r="Q11" s="37">
        <v>1360000</v>
      </c>
      <c r="R11">
        <v>1360000</v>
      </c>
    </row>
    <row r="12" spans="2:21" ht="46.5" hidden="1" customHeight="1" x14ac:dyDescent="0.3">
      <c r="B12" s="50" t="s">
        <v>170</v>
      </c>
      <c r="C12" s="151"/>
      <c r="D12" s="151"/>
      <c r="E12" s="151"/>
      <c r="F12" s="185"/>
      <c r="G12" s="185"/>
      <c r="H12" s="151"/>
      <c r="I12" s="151"/>
      <c r="J12" s="151"/>
      <c r="K12" s="121"/>
      <c r="L12" s="151"/>
      <c r="M12" s="197"/>
      <c r="N12" s="49">
        <v>2000000</v>
      </c>
      <c r="O12" s="38" t="s">
        <v>138</v>
      </c>
      <c r="P12" s="38"/>
      <c r="Q12" s="25">
        <v>1360000</v>
      </c>
      <c r="R12">
        <v>1360000</v>
      </c>
    </row>
    <row r="13" spans="2:21" ht="39.6" hidden="1" customHeight="1" x14ac:dyDescent="0.3">
      <c r="B13" s="56" t="s">
        <v>171</v>
      </c>
      <c r="C13" s="91"/>
      <c r="D13" s="91"/>
      <c r="E13" s="91"/>
      <c r="F13" s="148"/>
      <c r="G13" s="148"/>
      <c r="H13" s="151"/>
      <c r="I13" s="151"/>
      <c r="J13" s="151"/>
      <c r="K13" s="121"/>
      <c r="L13" s="151"/>
      <c r="M13" s="197"/>
      <c r="N13" s="53">
        <f>5000000/0.68</f>
        <v>7352941.176470588</v>
      </c>
      <c r="O13" s="38"/>
      <c r="P13" s="24"/>
      <c r="Q13" s="51">
        <v>5000000</v>
      </c>
      <c r="R13">
        <v>5000000</v>
      </c>
      <c r="S13">
        <v>3000000</v>
      </c>
    </row>
    <row r="14" spans="2:21" ht="77.25" customHeight="1" x14ac:dyDescent="0.25">
      <c r="B14" s="52" t="s">
        <v>172</v>
      </c>
      <c r="C14" s="47" t="s">
        <v>48</v>
      </c>
      <c r="D14" s="47" t="s">
        <v>49</v>
      </c>
      <c r="E14" s="47" t="s">
        <v>87</v>
      </c>
      <c r="F14" s="48">
        <v>9</v>
      </c>
      <c r="G14" s="48">
        <v>46</v>
      </c>
      <c r="H14" s="151"/>
      <c r="I14" s="151"/>
      <c r="J14" s="151"/>
      <c r="K14" s="121"/>
      <c r="L14" s="151"/>
      <c r="M14" s="197"/>
      <c r="N14" s="45">
        <v>8823529</v>
      </c>
      <c r="O14" s="38" t="s">
        <v>138</v>
      </c>
      <c r="P14" s="36">
        <f>Q14/0.68</f>
        <v>8823529.4117647056</v>
      </c>
      <c r="Q14" s="51">
        <v>6000000</v>
      </c>
      <c r="R14">
        <v>6000000</v>
      </c>
    </row>
    <row r="15" spans="2:21" s="27" customFormat="1" ht="61.9" customHeight="1" x14ac:dyDescent="0.3">
      <c r="B15" s="87"/>
      <c r="C15" s="87"/>
      <c r="D15" s="87"/>
      <c r="E15" s="87"/>
      <c r="F15" s="87"/>
      <c r="G15" s="87"/>
      <c r="H15" s="87"/>
      <c r="I15" s="87"/>
      <c r="J15" s="87"/>
      <c r="K15" s="87"/>
      <c r="L15" s="87"/>
      <c r="M15" s="87"/>
      <c r="N15" s="87"/>
      <c r="O15" s="87"/>
      <c r="P15" s="87"/>
      <c r="Q15" s="87"/>
      <c r="R15" s="27">
        <f>SUM(R9:R14)</f>
        <v>196840000</v>
      </c>
    </row>
  </sheetData>
  <mergeCells count="25">
    <mergeCell ref="K7:L7"/>
    <mergeCell ref="M7:M8"/>
    <mergeCell ref="N7:N8"/>
    <mergeCell ref="O7:Q7"/>
    <mergeCell ref="B7:B8"/>
    <mergeCell ref="C7:D7"/>
    <mergeCell ref="E7:E8"/>
    <mergeCell ref="F7:F8"/>
    <mergeCell ref="G7:G8"/>
    <mergeCell ref="B2:P2"/>
    <mergeCell ref="B3:P3"/>
    <mergeCell ref="B6:Q6"/>
    <mergeCell ref="C9:C13"/>
    <mergeCell ref="D9:D13"/>
    <mergeCell ref="E9:E13"/>
    <mergeCell ref="F9:F13"/>
    <mergeCell ref="G9:G13"/>
    <mergeCell ref="H9:H14"/>
    <mergeCell ref="I9:I14"/>
    <mergeCell ref="J9:J14"/>
    <mergeCell ref="K9:K14"/>
    <mergeCell ref="L9:L14"/>
    <mergeCell ref="M9:M14"/>
    <mergeCell ref="H7:I7"/>
    <mergeCell ref="J7:J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9"/>
  <sheetViews>
    <sheetView zoomScale="62" zoomScaleNormal="62" workbookViewId="0">
      <selection activeCell="O17" sqref="O17"/>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customWidth="1"/>
    <col min="19" max="19" width="29" customWidth="1"/>
    <col min="22" max="22" width="12" bestFit="1" customWidth="1"/>
  </cols>
  <sheetData>
    <row r="2" spans="2:18" ht="18" x14ac:dyDescent="0.25">
      <c r="B2" s="107" t="s">
        <v>101</v>
      </c>
      <c r="C2" s="107"/>
      <c r="D2" s="107"/>
      <c r="E2" s="107"/>
      <c r="F2" s="107"/>
      <c r="G2" s="107"/>
      <c r="H2" s="107"/>
      <c r="I2" s="107"/>
      <c r="J2" s="107"/>
      <c r="K2" s="107"/>
      <c r="L2" s="107"/>
      <c r="M2" s="107"/>
      <c r="N2" s="107"/>
      <c r="O2" s="107"/>
      <c r="P2" s="107"/>
    </row>
    <row r="3" spans="2:18" x14ac:dyDescent="0.25">
      <c r="B3" s="158" t="s">
        <v>102</v>
      </c>
      <c r="C3" s="158"/>
      <c r="D3" s="158"/>
      <c r="E3" s="158"/>
      <c r="F3" s="158"/>
      <c r="G3" s="158"/>
      <c r="H3" s="158"/>
      <c r="I3" s="158"/>
      <c r="J3" s="158"/>
      <c r="K3" s="158"/>
      <c r="L3" s="158"/>
      <c r="M3" s="158"/>
      <c r="N3" s="158"/>
      <c r="O3" s="158"/>
      <c r="P3" s="158"/>
    </row>
    <row r="5" spans="2:18" s="27" customFormat="1" ht="61.9" customHeight="1" x14ac:dyDescent="0.3">
      <c r="B5" s="193" t="s">
        <v>162</v>
      </c>
      <c r="C5" s="194"/>
      <c r="D5" s="194"/>
      <c r="E5" s="194"/>
      <c r="F5" s="194"/>
      <c r="G5" s="194"/>
      <c r="H5" s="194"/>
      <c r="I5" s="194"/>
      <c r="J5" s="194"/>
      <c r="K5" s="194"/>
      <c r="L5" s="194"/>
      <c r="M5" s="194"/>
      <c r="N5" s="194"/>
      <c r="O5" s="194"/>
      <c r="P5" s="194"/>
      <c r="Q5" s="195"/>
      <c r="R5" s="27" t="e">
        <f>SUM(#REF!)</f>
        <v>#REF!</v>
      </c>
    </row>
    <row r="6" spans="2:18" s="22" customFormat="1" ht="18" customHeight="1" x14ac:dyDescent="0.25">
      <c r="B6" s="159" t="s">
        <v>104</v>
      </c>
      <c r="C6" s="161" t="s">
        <v>105</v>
      </c>
      <c r="D6" s="161"/>
      <c r="E6" s="161" t="s">
        <v>106</v>
      </c>
      <c r="F6" s="161" t="s">
        <v>107</v>
      </c>
      <c r="G6" s="161" t="s">
        <v>108</v>
      </c>
      <c r="H6" s="161" t="s">
        <v>105</v>
      </c>
      <c r="I6" s="161"/>
      <c r="J6" s="161" t="s">
        <v>106</v>
      </c>
      <c r="K6" s="161" t="s">
        <v>109</v>
      </c>
      <c r="L6" s="161"/>
      <c r="M6" s="161" t="s">
        <v>108</v>
      </c>
      <c r="N6" s="161" t="s">
        <v>110</v>
      </c>
      <c r="O6" s="161" t="s">
        <v>111</v>
      </c>
      <c r="P6" s="163"/>
      <c r="Q6" s="189"/>
    </row>
    <row r="7" spans="2:18" s="22" customFormat="1" ht="135.6" customHeight="1" x14ac:dyDescent="0.25">
      <c r="B7" s="160"/>
      <c r="C7" s="8" t="s">
        <v>112</v>
      </c>
      <c r="D7" s="8" t="s">
        <v>113</v>
      </c>
      <c r="E7" s="162"/>
      <c r="F7" s="162"/>
      <c r="G7" s="162"/>
      <c r="H7" s="8" t="s">
        <v>112</v>
      </c>
      <c r="I7" s="8" t="s">
        <v>113</v>
      </c>
      <c r="J7" s="162"/>
      <c r="K7" s="8" t="s">
        <v>114</v>
      </c>
      <c r="L7" s="8" t="s">
        <v>115</v>
      </c>
      <c r="M7" s="162"/>
      <c r="N7" s="162"/>
      <c r="O7" s="8" t="s">
        <v>116</v>
      </c>
      <c r="P7" s="85" t="s">
        <v>117</v>
      </c>
      <c r="Q7" s="86" t="s">
        <v>190</v>
      </c>
    </row>
    <row r="8" spans="2:18" ht="86.25" customHeight="1" x14ac:dyDescent="0.25">
      <c r="B8" s="100" t="s">
        <v>160</v>
      </c>
      <c r="C8" s="11" t="s">
        <v>50</v>
      </c>
      <c r="D8" s="11" t="s">
        <v>51</v>
      </c>
      <c r="E8" s="34" t="s">
        <v>81</v>
      </c>
      <c r="F8" s="33">
        <v>100</v>
      </c>
      <c r="G8" s="33">
        <v>150</v>
      </c>
      <c r="H8" s="176"/>
      <c r="I8" s="177"/>
      <c r="J8" s="177"/>
      <c r="K8" s="177"/>
      <c r="L8" s="177"/>
      <c r="M8" s="178"/>
      <c r="N8" s="37">
        <f>P8</f>
        <v>4411764.7058823528</v>
      </c>
      <c r="O8" s="74" t="s">
        <v>182</v>
      </c>
      <c r="P8" s="32">
        <f>Q8/0.68</f>
        <v>4411764.7058823528</v>
      </c>
      <c r="Q8" s="32">
        <v>3000000</v>
      </c>
    </row>
    <row r="9" spans="2:18" ht="46.5" customHeight="1" x14ac:dyDescent="0.25">
      <c r="B9" s="100"/>
      <c r="C9" s="11" t="s">
        <v>52</v>
      </c>
      <c r="D9" s="11" t="s">
        <v>53</v>
      </c>
      <c r="E9" s="75" t="s">
        <v>181</v>
      </c>
      <c r="F9" s="33">
        <v>1</v>
      </c>
      <c r="G9" s="33">
        <v>4</v>
      </c>
      <c r="H9" s="179"/>
      <c r="I9" s="180"/>
      <c r="J9" s="180"/>
      <c r="K9" s="180"/>
      <c r="L9" s="180"/>
      <c r="M9" s="181"/>
      <c r="N9" s="37">
        <f>P9</f>
        <v>41609951.47058823</v>
      </c>
      <c r="O9" s="76" t="s">
        <v>183</v>
      </c>
      <c r="P9" s="32">
        <f>Q9/0.68</f>
        <v>41609951.47058823</v>
      </c>
      <c r="Q9" s="32">
        <v>28294767</v>
      </c>
    </row>
  </sheetData>
  <mergeCells count="16">
    <mergeCell ref="B2:P2"/>
    <mergeCell ref="B3:P3"/>
    <mergeCell ref="B8:B9"/>
    <mergeCell ref="H8:M9"/>
    <mergeCell ref="B6:B7"/>
    <mergeCell ref="C6:D6"/>
    <mergeCell ref="E6:E7"/>
    <mergeCell ref="F6:F7"/>
    <mergeCell ref="G6:G7"/>
    <mergeCell ref="H6:I6"/>
    <mergeCell ref="J6:J7"/>
    <mergeCell ref="K6:L6"/>
    <mergeCell ref="M6:M7"/>
    <mergeCell ref="N6:N7"/>
    <mergeCell ref="O6:Q6"/>
    <mergeCell ref="B5:Q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5" sqref="I15"/>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5" sqref="I1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9"/>
  <sheetViews>
    <sheetView topLeftCell="A10" workbookViewId="0">
      <selection activeCell="K13" sqref="K13"/>
    </sheetView>
  </sheetViews>
  <sheetFormatPr defaultColWidth="8.7109375" defaultRowHeight="15" x14ac:dyDescent="0.25"/>
  <cols>
    <col min="2" max="2" width="14.140625" customWidth="1"/>
    <col min="3" max="3" width="13.28515625" customWidth="1"/>
    <col min="4" max="4" width="26.42578125" customWidth="1"/>
    <col min="5" max="5" width="17.28515625" customWidth="1"/>
    <col min="6" max="6" width="12.7109375" customWidth="1"/>
    <col min="7" max="7" width="11.42578125" customWidth="1"/>
    <col min="8" max="8" width="12.7109375" customWidth="1"/>
    <col min="9" max="9" width="19.42578125" customWidth="1"/>
    <col min="10" max="10" width="13.42578125" customWidth="1"/>
    <col min="11" max="11" width="13.28515625" customWidth="1"/>
    <col min="12" max="12" width="11.28515625" customWidth="1"/>
    <col min="13" max="13" width="22" customWidth="1"/>
  </cols>
  <sheetData>
    <row r="2" spans="2:15" ht="18" x14ac:dyDescent="0.25">
      <c r="B2" s="107" t="s">
        <v>67</v>
      </c>
      <c r="C2" s="107"/>
      <c r="D2" s="107"/>
      <c r="E2" s="107"/>
      <c r="F2" s="107"/>
      <c r="G2" s="107"/>
      <c r="H2" s="107"/>
      <c r="I2" s="107"/>
      <c r="J2" s="107"/>
      <c r="K2" s="107"/>
      <c r="L2" s="107"/>
    </row>
    <row r="3" spans="2:15" ht="14.45" x14ac:dyDescent="0.3">
      <c r="B3" s="4"/>
    </row>
    <row r="4" spans="2:15" ht="18" x14ac:dyDescent="0.25">
      <c r="B4" s="131" t="s">
        <v>68</v>
      </c>
      <c r="C4" s="133" t="s">
        <v>69</v>
      </c>
      <c r="D4" s="133"/>
      <c r="E4" s="133"/>
      <c r="F4" s="133"/>
      <c r="G4" s="133"/>
      <c r="H4" s="114" t="s">
        <v>6</v>
      </c>
      <c r="I4" s="133"/>
      <c r="J4" s="133"/>
      <c r="K4" s="133"/>
      <c r="L4" s="134"/>
    </row>
    <row r="5" spans="2:15" ht="54" x14ac:dyDescent="0.25">
      <c r="B5" s="132"/>
      <c r="C5" s="18" t="s">
        <v>70</v>
      </c>
      <c r="D5" s="19" t="s">
        <v>71</v>
      </c>
      <c r="E5" s="14" t="s">
        <v>72</v>
      </c>
      <c r="F5" s="14" t="s">
        <v>73</v>
      </c>
      <c r="G5" s="19" t="s">
        <v>74</v>
      </c>
      <c r="H5" s="14" t="s">
        <v>75</v>
      </c>
      <c r="I5" s="14" t="s">
        <v>76</v>
      </c>
      <c r="J5" s="14" t="s">
        <v>77</v>
      </c>
      <c r="K5" s="14" t="s">
        <v>78</v>
      </c>
      <c r="L5" s="20" t="s">
        <v>79</v>
      </c>
      <c r="O5" s="7"/>
    </row>
    <row r="6" spans="2:15" ht="38.25" x14ac:dyDescent="0.25">
      <c r="B6" s="88" t="s">
        <v>80</v>
      </c>
      <c r="C6" s="11" t="s">
        <v>14</v>
      </c>
      <c r="D6" s="11" t="s">
        <v>15</v>
      </c>
      <c r="E6" s="11" t="s">
        <v>81</v>
      </c>
      <c r="F6" s="31">
        <v>37.200000000000003</v>
      </c>
      <c r="G6" s="31">
        <v>40</v>
      </c>
      <c r="H6" s="11" t="s">
        <v>17</v>
      </c>
      <c r="I6" s="11" t="s">
        <v>18</v>
      </c>
      <c r="J6" s="11" t="s">
        <v>81</v>
      </c>
      <c r="K6" s="33">
        <v>5653</v>
      </c>
      <c r="L6" s="33">
        <v>56530</v>
      </c>
      <c r="M6" s="24"/>
    </row>
    <row r="7" spans="2:15" ht="38.25" x14ac:dyDescent="0.25">
      <c r="B7" s="89"/>
      <c r="C7" s="11" t="s">
        <v>14</v>
      </c>
      <c r="D7" s="11" t="s">
        <v>15</v>
      </c>
      <c r="E7" s="11" t="s">
        <v>81</v>
      </c>
      <c r="F7" s="31">
        <v>33.700000000000003</v>
      </c>
      <c r="G7" s="31">
        <v>36</v>
      </c>
      <c r="H7" s="11" t="s">
        <v>20</v>
      </c>
      <c r="I7" s="11" t="s">
        <v>21</v>
      </c>
      <c r="J7" s="11" t="s">
        <v>81</v>
      </c>
      <c r="K7" s="33">
        <v>2736</v>
      </c>
      <c r="L7" s="33">
        <v>18244</v>
      </c>
    </row>
    <row r="8" spans="2:15" ht="39.6" x14ac:dyDescent="0.3">
      <c r="B8" s="16" t="s">
        <v>82</v>
      </c>
      <c r="C8" s="11" t="s">
        <v>14</v>
      </c>
      <c r="D8" s="11" t="s">
        <v>15</v>
      </c>
      <c r="E8" s="11" t="s">
        <v>81</v>
      </c>
      <c r="F8" s="31">
        <v>11.8</v>
      </c>
      <c r="G8" s="31">
        <v>20</v>
      </c>
      <c r="H8" s="11" t="s">
        <v>23</v>
      </c>
      <c r="I8" s="11" t="s">
        <v>149</v>
      </c>
      <c r="J8" s="11" t="s">
        <v>81</v>
      </c>
      <c r="K8" s="33">
        <v>224</v>
      </c>
      <c r="L8" s="33">
        <v>1118</v>
      </c>
    </row>
    <row r="9" spans="2:15" ht="39.6" x14ac:dyDescent="0.3">
      <c r="B9" s="16" t="s">
        <v>83</v>
      </c>
      <c r="C9" s="11" t="s">
        <v>26</v>
      </c>
      <c r="D9" s="11" t="s">
        <v>27</v>
      </c>
      <c r="E9" s="11" t="s">
        <v>81</v>
      </c>
      <c r="F9" s="31">
        <v>60</v>
      </c>
      <c r="G9" s="31">
        <v>80</v>
      </c>
      <c r="H9" s="11" t="s">
        <v>28</v>
      </c>
      <c r="I9" s="11" t="s">
        <v>29</v>
      </c>
      <c r="J9" s="11" t="s">
        <v>81</v>
      </c>
      <c r="K9" s="33">
        <v>460</v>
      </c>
      <c r="L9" s="33">
        <v>2300</v>
      </c>
    </row>
    <row r="10" spans="2:15" ht="52.9" customHeight="1" x14ac:dyDescent="0.25">
      <c r="B10" s="88" t="s">
        <v>84</v>
      </c>
      <c r="C10" s="96" t="s">
        <v>26</v>
      </c>
      <c r="D10" s="96" t="s">
        <v>27</v>
      </c>
      <c r="E10" s="96" t="s">
        <v>81</v>
      </c>
      <c r="F10" s="119">
        <v>60</v>
      </c>
      <c r="G10" s="119">
        <v>80</v>
      </c>
      <c r="H10" s="96" t="s">
        <v>146</v>
      </c>
      <c r="I10" s="96" t="s">
        <v>49</v>
      </c>
      <c r="J10" s="96" t="s">
        <v>147</v>
      </c>
      <c r="K10" s="135">
        <v>60</v>
      </c>
      <c r="L10" s="135">
        <v>300</v>
      </c>
    </row>
    <row r="11" spans="2:15" ht="79.150000000000006" customHeight="1" x14ac:dyDescent="0.25">
      <c r="B11" s="89"/>
      <c r="C11" s="97"/>
      <c r="D11" s="97"/>
      <c r="E11" s="97"/>
      <c r="F11" s="120"/>
      <c r="G11" s="120"/>
      <c r="H11" s="97"/>
      <c r="I11" s="97"/>
      <c r="J11" s="97"/>
      <c r="K11" s="136"/>
      <c r="L11" s="136"/>
    </row>
    <row r="12" spans="2:15" ht="39.6" customHeight="1" x14ac:dyDescent="0.25">
      <c r="B12" s="88" t="s">
        <v>85</v>
      </c>
      <c r="C12" s="96" t="s">
        <v>26</v>
      </c>
      <c r="D12" s="96" t="s">
        <v>27</v>
      </c>
      <c r="E12" s="96" t="s">
        <v>81</v>
      </c>
      <c r="F12" s="119">
        <v>60</v>
      </c>
      <c r="G12" s="119">
        <v>80</v>
      </c>
      <c r="H12" s="11" t="s">
        <v>23</v>
      </c>
      <c r="I12" s="11" t="s">
        <v>149</v>
      </c>
      <c r="J12" s="11" t="s">
        <v>81</v>
      </c>
      <c r="K12" s="33">
        <v>17495</v>
      </c>
      <c r="L12" s="33">
        <v>87575</v>
      </c>
    </row>
    <row r="13" spans="2:15" ht="39.75" customHeight="1" x14ac:dyDescent="0.25">
      <c r="B13" s="121"/>
      <c r="C13" s="97"/>
      <c r="D13" s="97"/>
      <c r="E13" s="122"/>
      <c r="F13" s="123"/>
      <c r="G13" s="123"/>
      <c r="H13" s="11" t="s">
        <v>34</v>
      </c>
      <c r="I13" s="11" t="s">
        <v>35</v>
      </c>
      <c r="J13" s="11" t="s">
        <v>81</v>
      </c>
      <c r="K13" s="33">
        <v>12717</v>
      </c>
      <c r="L13" s="33">
        <v>63583</v>
      </c>
    </row>
    <row r="14" spans="2:15" ht="39.6" x14ac:dyDescent="0.3">
      <c r="B14" s="16" t="s">
        <v>86</v>
      </c>
      <c r="C14" s="11" t="s">
        <v>26</v>
      </c>
      <c r="D14" s="11" t="s">
        <v>27</v>
      </c>
      <c r="E14" s="11" t="s">
        <v>81</v>
      </c>
      <c r="F14" s="31">
        <v>12</v>
      </c>
      <c r="G14" s="31">
        <v>40</v>
      </c>
      <c r="H14" s="11" t="s">
        <v>23</v>
      </c>
      <c r="I14" s="11" t="s">
        <v>149</v>
      </c>
      <c r="J14" s="11" t="s">
        <v>81</v>
      </c>
      <c r="K14" s="33">
        <v>1259</v>
      </c>
      <c r="L14" s="33">
        <v>6296</v>
      </c>
    </row>
    <row r="15" spans="2:15" ht="39.6" customHeight="1" x14ac:dyDescent="0.25">
      <c r="B15" s="88" t="s">
        <v>38</v>
      </c>
      <c r="C15" s="96" t="s">
        <v>14</v>
      </c>
      <c r="D15" s="96" t="s">
        <v>15</v>
      </c>
      <c r="E15" s="96" t="s">
        <v>81</v>
      </c>
      <c r="F15" s="119">
        <v>15</v>
      </c>
      <c r="G15" s="119">
        <v>25</v>
      </c>
      <c r="H15" s="11" t="s">
        <v>23</v>
      </c>
      <c r="I15" s="11" t="s">
        <v>149</v>
      </c>
      <c r="J15" s="11" t="s">
        <v>81</v>
      </c>
      <c r="K15" s="33">
        <v>1500</v>
      </c>
      <c r="L15" s="33">
        <v>7500</v>
      </c>
    </row>
    <row r="16" spans="2:15" ht="38.25" x14ac:dyDescent="0.25">
      <c r="B16" s="89"/>
      <c r="C16" s="97"/>
      <c r="D16" s="97"/>
      <c r="E16" s="97"/>
      <c r="F16" s="120"/>
      <c r="G16" s="120"/>
      <c r="H16" s="11" t="s">
        <v>40</v>
      </c>
      <c r="I16" s="11" t="s">
        <v>41</v>
      </c>
      <c r="J16" s="11" t="s">
        <v>159</v>
      </c>
      <c r="K16" s="33">
        <v>40</v>
      </c>
      <c r="L16" s="33">
        <v>200</v>
      </c>
    </row>
    <row r="17" spans="2:12" ht="63.75" x14ac:dyDescent="0.25">
      <c r="B17" s="16" t="s">
        <v>88</v>
      </c>
      <c r="C17" s="11" t="s">
        <v>43</v>
      </c>
      <c r="D17" s="11" t="s">
        <v>143</v>
      </c>
      <c r="E17" s="11" t="s">
        <v>81</v>
      </c>
      <c r="F17" s="31">
        <v>15</v>
      </c>
      <c r="G17" s="31">
        <v>20</v>
      </c>
      <c r="H17" s="11" t="s">
        <v>44</v>
      </c>
      <c r="I17" s="11" t="s">
        <v>45</v>
      </c>
      <c r="J17" s="11" t="s">
        <v>81</v>
      </c>
      <c r="K17" s="33">
        <v>439</v>
      </c>
      <c r="L17" s="33">
        <v>2196</v>
      </c>
    </row>
    <row r="18" spans="2:12" ht="63.75" customHeight="1" x14ac:dyDescent="0.25">
      <c r="B18" s="88" t="s">
        <v>89</v>
      </c>
      <c r="C18" s="90" t="s">
        <v>43</v>
      </c>
      <c r="D18" s="96" t="s">
        <v>154</v>
      </c>
      <c r="E18" s="96" t="s">
        <v>81</v>
      </c>
      <c r="F18" s="119">
        <v>15</v>
      </c>
      <c r="G18" s="119">
        <v>20</v>
      </c>
      <c r="H18" s="11" t="s">
        <v>23</v>
      </c>
      <c r="I18" s="11" t="s">
        <v>149</v>
      </c>
      <c r="J18" s="11" t="s">
        <v>81</v>
      </c>
      <c r="K18" s="33">
        <v>3317</v>
      </c>
      <c r="L18" s="33">
        <v>16583</v>
      </c>
    </row>
    <row r="19" spans="2:12" ht="63.75" customHeight="1" x14ac:dyDescent="0.25">
      <c r="B19" s="89"/>
      <c r="C19" s="91"/>
      <c r="D19" s="97"/>
      <c r="E19" s="97"/>
      <c r="F19" s="120"/>
      <c r="G19" s="120"/>
      <c r="H19" s="11" t="s">
        <v>48</v>
      </c>
      <c r="I19" s="11" t="s">
        <v>49</v>
      </c>
      <c r="J19" s="11" t="s">
        <v>147</v>
      </c>
      <c r="K19" s="33">
        <v>9</v>
      </c>
      <c r="L19" s="33">
        <v>46</v>
      </c>
    </row>
    <row r="20" spans="2:12" ht="63.75" x14ac:dyDescent="0.25">
      <c r="B20" s="88" t="s">
        <v>162</v>
      </c>
      <c r="C20" s="90"/>
      <c r="D20" s="90"/>
      <c r="E20" s="90"/>
      <c r="F20" s="90"/>
      <c r="G20" s="90"/>
      <c r="H20" s="11" t="s">
        <v>50</v>
      </c>
      <c r="I20" s="11" t="s">
        <v>51</v>
      </c>
      <c r="J20" s="11" t="s">
        <v>81</v>
      </c>
      <c r="K20" s="33">
        <v>100</v>
      </c>
      <c r="L20" s="33">
        <v>150</v>
      </c>
    </row>
    <row r="21" spans="2:12" ht="25.5" x14ac:dyDescent="0.25">
      <c r="B21" s="89"/>
      <c r="C21" s="91"/>
      <c r="D21" s="91"/>
      <c r="E21" s="91"/>
      <c r="F21" s="91"/>
      <c r="G21" s="91"/>
      <c r="H21" s="11" t="s">
        <v>52</v>
      </c>
      <c r="I21" s="11" t="s">
        <v>53</v>
      </c>
      <c r="J21" s="11" t="s">
        <v>163</v>
      </c>
      <c r="K21" s="33">
        <v>1</v>
      </c>
      <c r="L21" s="33">
        <v>4</v>
      </c>
    </row>
    <row r="22" spans="2:12" ht="13.15" customHeight="1" x14ac:dyDescent="0.25">
      <c r="B22" s="5"/>
    </row>
    <row r="23" spans="2:12" ht="55.15" customHeight="1" x14ac:dyDescent="0.25">
      <c r="B23" s="125" t="s">
        <v>90</v>
      </c>
      <c r="C23" s="125"/>
      <c r="D23" s="125"/>
      <c r="E23" s="125"/>
      <c r="F23" s="125"/>
      <c r="G23" s="125"/>
      <c r="H23" s="125"/>
      <c r="I23" s="125"/>
      <c r="J23" s="125"/>
      <c r="K23" s="125"/>
      <c r="L23" s="125"/>
    </row>
    <row r="24" spans="2:12" x14ac:dyDescent="0.25">
      <c r="B24" s="125" t="s">
        <v>91</v>
      </c>
      <c r="C24" s="125"/>
      <c r="D24" s="125"/>
      <c r="E24" s="125"/>
      <c r="F24" s="125"/>
      <c r="G24" s="125"/>
      <c r="H24" s="125"/>
      <c r="I24" s="125"/>
      <c r="J24" s="125"/>
      <c r="K24" s="125"/>
      <c r="L24" s="125"/>
    </row>
    <row r="25" spans="2:12" ht="34.5" customHeight="1" x14ac:dyDescent="0.25">
      <c r="B25" s="125" t="s">
        <v>92</v>
      </c>
      <c r="C25" s="125"/>
      <c r="D25" s="125"/>
      <c r="E25" s="125"/>
      <c r="F25" s="125"/>
      <c r="G25" s="125"/>
      <c r="H25" s="125"/>
      <c r="I25" s="125"/>
      <c r="J25" s="125"/>
      <c r="K25" s="125"/>
      <c r="L25" s="125"/>
    </row>
    <row r="26" spans="2:12" ht="37.9" customHeight="1" x14ac:dyDescent="0.25">
      <c r="B26" s="125" t="s">
        <v>93</v>
      </c>
      <c r="C26" s="125"/>
      <c r="D26" s="125"/>
      <c r="E26" s="125"/>
      <c r="F26" s="125"/>
      <c r="G26" s="125"/>
      <c r="H26" s="125"/>
      <c r="I26" s="125"/>
      <c r="J26" s="125"/>
      <c r="K26" s="125"/>
      <c r="L26" s="125"/>
    </row>
    <row r="27" spans="2:12" ht="43.15" customHeight="1" x14ac:dyDescent="0.25">
      <c r="B27" s="128" t="s">
        <v>60</v>
      </c>
      <c r="C27" s="128"/>
      <c r="D27" s="128"/>
      <c r="E27" s="128"/>
      <c r="F27" s="128"/>
      <c r="G27" s="128"/>
      <c r="H27" s="128"/>
      <c r="I27" s="128"/>
      <c r="J27" s="128"/>
      <c r="K27" s="128"/>
      <c r="L27" s="128"/>
    </row>
    <row r="28" spans="2:12" ht="42.4" customHeight="1" x14ac:dyDescent="0.25">
      <c r="B28" s="125" t="s">
        <v>94</v>
      </c>
      <c r="C28" s="125"/>
      <c r="D28" s="125"/>
      <c r="E28" s="125"/>
      <c r="F28" s="125"/>
      <c r="G28" s="125"/>
      <c r="H28" s="125"/>
      <c r="I28" s="125"/>
      <c r="J28" s="125"/>
      <c r="K28" s="125"/>
      <c r="L28" s="125"/>
    </row>
    <row r="29" spans="2:12" ht="25.15" customHeight="1" x14ac:dyDescent="0.25">
      <c r="B29" s="125" t="s">
        <v>95</v>
      </c>
      <c r="C29" s="125"/>
      <c r="D29" s="125"/>
      <c r="E29" s="125"/>
      <c r="F29" s="125"/>
      <c r="G29" s="125"/>
      <c r="H29" s="125"/>
      <c r="I29" s="125"/>
      <c r="J29" s="125"/>
      <c r="K29" s="125"/>
      <c r="L29" s="125"/>
    </row>
    <row r="30" spans="2:12" x14ac:dyDescent="0.25">
      <c r="B30" s="127" t="s">
        <v>96</v>
      </c>
      <c r="C30" s="127"/>
      <c r="D30" s="127"/>
      <c r="E30" s="127"/>
      <c r="F30" s="127"/>
      <c r="G30" s="127"/>
      <c r="H30" s="127"/>
      <c r="I30" s="127"/>
      <c r="J30" s="127"/>
      <c r="K30" s="127"/>
      <c r="L30" s="127"/>
    </row>
    <row r="31" spans="2:12" x14ac:dyDescent="0.25">
      <c r="B31" s="127" t="s">
        <v>97</v>
      </c>
      <c r="C31" s="127"/>
      <c r="D31" s="127"/>
      <c r="E31" s="127"/>
      <c r="F31" s="127"/>
      <c r="G31" s="127"/>
      <c r="H31" s="127"/>
      <c r="I31" s="127"/>
      <c r="J31" s="127"/>
      <c r="K31" s="127"/>
      <c r="L31" s="127"/>
    </row>
    <row r="32" spans="2:12" ht="21" customHeight="1" x14ac:dyDescent="0.25">
      <c r="B32" s="127" t="s">
        <v>63</v>
      </c>
      <c r="C32" s="127"/>
      <c r="D32" s="127"/>
      <c r="E32" s="127"/>
      <c r="F32" s="127"/>
      <c r="G32" s="127"/>
      <c r="H32" s="127"/>
      <c r="I32" s="127"/>
      <c r="J32" s="127"/>
      <c r="K32" s="127"/>
      <c r="L32" s="127"/>
    </row>
    <row r="33" spans="2:12" s="6" customFormat="1" ht="37.9" customHeight="1" x14ac:dyDescent="0.25">
      <c r="B33" s="128" t="s">
        <v>58</v>
      </c>
      <c r="C33" s="128"/>
      <c r="D33" s="128"/>
      <c r="E33" s="128"/>
      <c r="F33" s="128"/>
      <c r="G33" s="128"/>
      <c r="H33" s="128"/>
      <c r="I33" s="128"/>
      <c r="J33" s="128"/>
      <c r="K33" s="128"/>
      <c r="L33" s="128"/>
    </row>
    <row r="34" spans="2:12" s="6" customFormat="1" ht="49.9" customHeight="1" x14ac:dyDescent="0.25">
      <c r="B34" s="128" t="s">
        <v>59</v>
      </c>
      <c r="C34" s="128"/>
      <c r="D34" s="128"/>
      <c r="E34" s="128"/>
      <c r="F34" s="128"/>
      <c r="G34" s="128"/>
      <c r="H34" s="128"/>
      <c r="I34" s="128"/>
      <c r="J34" s="128"/>
      <c r="K34" s="128"/>
      <c r="L34" s="128"/>
    </row>
    <row r="35" spans="2:12" ht="61.9" customHeight="1" x14ac:dyDescent="0.25">
      <c r="B35" s="129" t="s">
        <v>64</v>
      </c>
      <c r="C35" s="129"/>
      <c r="D35" s="129"/>
      <c r="E35" s="129"/>
      <c r="F35" s="129"/>
      <c r="G35" s="129"/>
      <c r="H35" s="129"/>
      <c r="I35" s="129"/>
      <c r="J35" s="129"/>
      <c r="K35" s="129"/>
      <c r="L35" s="129"/>
    </row>
    <row r="36" spans="2:12" ht="45" customHeight="1" x14ac:dyDescent="0.25">
      <c r="B36" s="130" t="s">
        <v>65</v>
      </c>
      <c r="C36" s="130"/>
      <c r="D36" s="130"/>
      <c r="E36" s="130"/>
      <c r="F36" s="130"/>
      <c r="G36" s="130"/>
      <c r="H36" s="130"/>
      <c r="I36" s="130"/>
      <c r="J36" s="130"/>
      <c r="K36" s="130"/>
      <c r="L36" s="130"/>
    </row>
    <row r="37" spans="2:12" ht="31.9" customHeight="1" x14ac:dyDescent="0.25">
      <c r="B37" s="124" t="s">
        <v>98</v>
      </c>
      <c r="C37" s="124"/>
      <c r="D37" s="124"/>
      <c r="E37" s="124"/>
      <c r="F37" s="124"/>
      <c r="G37" s="124"/>
      <c r="H37" s="124"/>
      <c r="I37" s="124"/>
      <c r="J37" s="124"/>
      <c r="K37" s="124"/>
      <c r="L37" s="124"/>
    </row>
    <row r="38" spans="2:12" ht="31.5" customHeight="1" x14ac:dyDescent="0.25">
      <c r="B38" s="125" t="s">
        <v>99</v>
      </c>
      <c r="C38" s="125"/>
      <c r="D38" s="125"/>
      <c r="E38" s="125"/>
      <c r="F38" s="125"/>
      <c r="G38" s="125"/>
      <c r="H38" s="125"/>
      <c r="I38" s="125"/>
      <c r="J38" s="125"/>
      <c r="K38" s="125"/>
      <c r="L38" s="125"/>
    </row>
    <row r="39" spans="2:12" x14ac:dyDescent="0.25">
      <c r="B39" s="126" t="s">
        <v>100</v>
      </c>
      <c r="C39" s="126"/>
      <c r="D39" s="126"/>
      <c r="E39" s="126"/>
      <c r="F39" s="126"/>
      <c r="G39" s="126"/>
      <c r="H39" s="126"/>
      <c r="I39" s="126"/>
      <c r="J39" s="126"/>
      <c r="K39" s="126"/>
      <c r="L39" s="126"/>
    </row>
  </sheetData>
  <mergeCells count="57">
    <mergeCell ref="H10:H11"/>
    <mergeCell ref="I10:I11"/>
    <mergeCell ref="J10:J11"/>
    <mergeCell ref="K10:K11"/>
    <mergeCell ref="L10:L11"/>
    <mergeCell ref="D18:D19"/>
    <mergeCell ref="C18:C19"/>
    <mergeCell ref="E18:E19"/>
    <mergeCell ref="F18:F19"/>
    <mergeCell ref="G18:G19"/>
    <mergeCell ref="B30:L30"/>
    <mergeCell ref="B2:L2"/>
    <mergeCell ref="B4:B5"/>
    <mergeCell ref="C4:G4"/>
    <mergeCell ref="H4:L4"/>
    <mergeCell ref="B23:L23"/>
    <mergeCell ref="B24:L24"/>
    <mergeCell ref="B25:L25"/>
    <mergeCell ref="B26:L26"/>
    <mergeCell ref="B27:L27"/>
    <mergeCell ref="B28:L28"/>
    <mergeCell ref="B29:L29"/>
    <mergeCell ref="C10:C11"/>
    <mergeCell ref="D10:D11"/>
    <mergeCell ref="E10:E11"/>
    <mergeCell ref="F10:F11"/>
    <mergeCell ref="B37:L37"/>
    <mergeCell ref="B38:L38"/>
    <mergeCell ref="B39:L39"/>
    <mergeCell ref="B31:L31"/>
    <mergeCell ref="B32:L32"/>
    <mergeCell ref="B33:L33"/>
    <mergeCell ref="B34:L34"/>
    <mergeCell ref="B35:L35"/>
    <mergeCell ref="B36:L36"/>
    <mergeCell ref="G15:G16"/>
    <mergeCell ref="B18:B19"/>
    <mergeCell ref="B6:B7"/>
    <mergeCell ref="D15:D16"/>
    <mergeCell ref="C15:C16"/>
    <mergeCell ref="B15:B16"/>
    <mergeCell ref="E15:E16"/>
    <mergeCell ref="F15:F16"/>
    <mergeCell ref="G10:G11"/>
    <mergeCell ref="B10:B11"/>
    <mergeCell ref="D12:D13"/>
    <mergeCell ref="C12:C13"/>
    <mergeCell ref="B12:B13"/>
    <mergeCell ref="E12:E13"/>
    <mergeCell ref="F12:F13"/>
    <mergeCell ref="G12:G13"/>
    <mergeCell ref="G20:G21"/>
    <mergeCell ref="B20:B21"/>
    <mergeCell ref="C20:C21"/>
    <mergeCell ref="D20:D21"/>
    <mergeCell ref="E20:E21"/>
    <mergeCell ref="F20:F21"/>
  </mergeCells>
  <pageMargins left="0.7" right="0.7" top="0.75" bottom="0.75" header="0.3" footer="0.3"/>
  <pageSetup paperSize="8"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U47"/>
  <sheetViews>
    <sheetView tabSelected="1" topLeftCell="A23" zoomScale="72" zoomScaleNormal="72" workbookViewId="0">
      <selection activeCell="Z31" sqref="Z31"/>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8.140625" style="6" customWidth="1"/>
    <col min="16" max="16" width="43.5703125" style="6" customWidth="1"/>
    <col min="17" max="17" width="19.42578125" style="23" hidden="1" customWidth="1"/>
    <col min="18" max="18" width="18.42578125" hidden="1" customWidth="1"/>
    <col min="19" max="19" width="29" hidden="1" customWidth="1"/>
    <col min="20" max="20" width="12.85546875" hidden="1" customWidth="1"/>
    <col min="21" max="21" width="32.7109375" hidden="1" customWidth="1"/>
    <col min="22" max="22" width="12" customWidth="1"/>
  </cols>
  <sheetData>
    <row r="2" spans="2:20" ht="18" x14ac:dyDescent="0.25">
      <c r="B2" s="107" t="s">
        <v>101</v>
      </c>
      <c r="C2" s="107"/>
      <c r="D2" s="107"/>
      <c r="E2" s="107"/>
      <c r="F2" s="107"/>
      <c r="G2" s="107"/>
      <c r="H2" s="107"/>
      <c r="I2" s="107"/>
      <c r="J2" s="107"/>
      <c r="K2" s="107"/>
      <c r="L2" s="107"/>
      <c r="M2" s="107"/>
      <c r="N2" s="107"/>
      <c r="O2" s="107"/>
      <c r="P2" s="107"/>
      <c r="Q2" s="107"/>
    </row>
    <row r="3" spans="2:20" x14ac:dyDescent="0.25">
      <c r="B3" s="158" t="s">
        <v>102</v>
      </c>
      <c r="C3" s="158"/>
      <c r="D3" s="158"/>
      <c r="E3" s="158"/>
      <c r="F3" s="158"/>
      <c r="G3" s="158"/>
      <c r="H3" s="158"/>
      <c r="I3" s="158"/>
      <c r="J3" s="158"/>
      <c r="K3" s="158"/>
      <c r="L3" s="158"/>
      <c r="M3" s="158"/>
      <c r="N3" s="158"/>
      <c r="O3" s="158"/>
      <c r="P3" s="158"/>
      <c r="Q3" s="158"/>
    </row>
    <row r="4" spans="2:20" ht="30.75" customHeight="1" x14ac:dyDescent="0.3">
      <c r="B4" s="143" t="s">
        <v>103</v>
      </c>
      <c r="C4" s="144"/>
      <c r="D4" s="144"/>
      <c r="E4" s="144"/>
      <c r="F4" s="144"/>
      <c r="G4" s="144"/>
      <c r="H4" s="144"/>
      <c r="I4" s="144"/>
      <c r="J4" s="144"/>
      <c r="K4" s="144"/>
      <c r="L4" s="144"/>
      <c r="M4" s="144"/>
      <c r="N4" s="144"/>
      <c r="O4" s="144"/>
      <c r="P4" s="144"/>
      <c r="Q4" s="145"/>
    </row>
    <row r="5" spans="2:20"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64"/>
    </row>
    <row r="6" spans="2:20" s="22" customFormat="1" ht="54" x14ac:dyDescent="0.25">
      <c r="B6" s="160"/>
      <c r="C6" s="8" t="s">
        <v>112</v>
      </c>
      <c r="D6" s="8" t="s">
        <v>113</v>
      </c>
      <c r="E6" s="162"/>
      <c r="F6" s="162"/>
      <c r="G6" s="162"/>
      <c r="H6" s="8" t="s">
        <v>112</v>
      </c>
      <c r="I6" s="8" t="s">
        <v>113</v>
      </c>
      <c r="J6" s="162"/>
      <c r="K6" s="8" t="s">
        <v>114</v>
      </c>
      <c r="L6" s="8" t="s">
        <v>115</v>
      </c>
      <c r="M6" s="162"/>
      <c r="N6" s="162"/>
      <c r="O6" s="8" t="s">
        <v>116</v>
      </c>
      <c r="P6" s="21" t="s">
        <v>117</v>
      </c>
      <c r="Q6" s="21" t="s">
        <v>190</v>
      </c>
    </row>
    <row r="7" spans="2:20" ht="39.6" customHeight="1" x14ac:dyDescent="0.25">
      <c r="B7" s="155" t="s">
        <v>144</v>
      </c>
      <c r="C7" s="101" t="s">
        <v>17</v>
      </c>
      <c r="D7" s="96" t="s">
        <v>18</v>
      </c>
      <c r="E7" s="101" t="s">
        <v>118</v>
      </c>
      <c r="F7" s="173">
        <v>5653</v>
      </c>
      <c r="G7" s="173">
        <v>56530</v>
      </c>
      <c r="H7" s="96" t="s">
        <v>14</v>
      </c>
      <c r="I7" s="96" t="s">
        <v>15</v>
      </c>
      <c r="J7" s="96" t="s">
        <v>81</v>
      </c>
      <c r="K7" s="171">
        <v>37.200000000000003</v>
      </c>
      <c r="L7" s="119">
        <v>2018</v>
      </c>
      <c r="M7" s="119">
        <v>40</v>
      </c>
      <c r="N7" s="168">
        <v>155882352.94</v>
      </c>
      <c r="O7" s="34" t="s">
        <v>119</v>
      </c>
      <c r="P7" s="32">
        <f>Q7/0.68</f>
        <v>93529411.764705881</v>
      </c>
      <c r="Q7" s="32">
        <v>63600000</v>
      </c>
      <c r="R7" s="32"/>
    </row>
    <row r="8" spans="2:20" ht="43.5" customHeight="1" x14ac:dyDescent="0.25">
      <c r="B8" s="157"/>
      <c r="C8" s="101"/>
      <c r="D8" s="97"/>
      <c r="E8" s="101"/>
      <c r="F8" s="173"/>
      <c r="G8" s="173"/>
      <c r="H8" s="97"/>
      <c r="I8" s="149"/>
      <c r="J8" s="149"/>
      <c r="K8" s="172"/>
      <c r="L8" s="150"/>
      <c r="M8" s="150"/>
      <c r="N8" s="170"/>
      <c r="O8" s="34" t="s">
        <v>120</v>
      </c>
      <c r="P8" s="32">
        <f>Q8/0.68</f>
        <v>46764705.882352941</v>
      </c>
      <c r="Q8" s="32">
        <v>31800000</v>
      </c>
      <c r="R8" s="32"/>
    </row>
    <row r="9" spans="2:20" ht="73.5" hidden="1" customHeight="1" x14ac:dyDescent="0.3">
      <c r="B9" s="77" t="s">
        <v>144</v>
      </c>
      <c r="C9" s="42"/>
      <c r="D9" s="46"/>
      <c r="E9" s="42"/>
      <c r="F9" s="43"/>
      <c r="G9" s="43"/>
      <c r="H9" s="46"/>
      <c r="I9" s="59"/>
      <c r="J9" s="59"/>
      <c r="K9" s="60"/>
      <c r="L9" s="61"/>
      <c r="M9" s="61"/>
      <c r="N9" s="62"/>
      <c r="O9" s="78" t="s">
        <v>180</v>
      </c>
      <c r="P9" s="64">
        <f>Q9/0.68</f>
        <v>15588235.294117646</v>
      </c>
      <c r="Q9" s="66">
        <v>10600000</v>
      </c>
      <c r="R9" s="63"/>
    </row>
    <row r="10" spans="2:20" ht="43.5" customHeight="1" x14ac:dyDescent="0.3">
      <c r="B10" s="165"/>
      <c r="C10" s="166"/>
      <c r="D10" s="166"/>
      <c r="E10" s="166"/>
      <c r="F10" s="166"/>
      <c r="G10" s="166"/>
      <c r="H10" s="166"/>
      <c r="I10" s="166"/>
      <c r="J10" s="166"/>
      <c r="K10" s="166"/>
      <c r="L10" s="166"/>
      <c r="M10" s="166"/>
      <c r="N10" s="166"/>
      <c r="O10" s="166"/>
      <c r="P10" s="166"/>
      <c r="Q10" s="167"/>
      <c r="R10" s="67">
        <f>SUM(Q7:Q9)</f>
        <v>106000000</v>
      </c>
    </row>
    <row r="11" spans="2:20" ht="69" customHeight="1" x14ac:dyDescent="0.25">
      <c r="B11" s="30" t="s">
        <v>155</v>
      </c>
      <c r="C11" s="96" t="s">
        <v>20</v>
      </c>
      <c r="D11" s="96" t="s">
        <v>21</v>
      </c>
      <c r="E11" s="96" t="s">
        <v>81</v>
      </c>
      <c r="F11" s="168">
        <v>2736</v>
      </c>
      <c r="G11" s="135">
        <v>18244</v>
      </c>
      <c r="H11" s="96" t="s">
        <v>14</v>
      </c>
      <c r="I11" s="96" t="s">
        <v>15</v>
      </c>
      <c r="J11" s="96" t="s">
        <v>81</v>
      </c>
      <c r="K11" s="119">
        <v>33.700000000000003</v>
      </c>
      <c r="L11" s="119">
        <v>2021</v>
      </c>
      <c r="M11" s="168">
        <v>36</v>
      </c>
      <c r="N11" s="25">
        <f>T11+(P13/2)</f>
        <v>48529411.764705881</v>
      </c>
      <c r="O11" s="101" t="s">
        <v>121</v>
      </c>
      <c r="P11" s="32">
        <f>17500000/0.68</f>
        <v>25735294.117647056</v>
      </c>
      <c r="Q11" s="168">
        <f>17500000+58384302</f>
        <v>75884302</v>
      </c>
      <c r="R11" s="26">
        <v>30500000</v>
      </c>
      <c r="S11" s="65">
        <f>R14-R13-R12</f>
        <v>30500000</v>
      </c>
      <c r="T11">
        <f>R11/0.68</f>
        <v>44852941.176470585</v>
      </c>
    </row>
    <row r="12" spans="2:20" ht="108" customHeight="1" x14ac:dyDescent="0.25">
      <c r="B12" s="30" t="s">
        <v>156</v>
      </c>
      <c r="C12" s="97"/>
      <c r="D12" s="97"/>
      <c r="E12" s="97"/>
      <c r="F12" s="170"/>
      <c r="G12" s="136"/>
      <c r="H12" s="97"/>
      <c r="I12" s="97"/>
      <c r="J12" s="97"/>
      <c r="K12" s="120"/>
      <c r="L12" s="120"/>
      <c r="M12" s="170"/>
      <c r="N12" s="25">
        <f>85859268+(P13/2)</f>
        <v>89535738.588235289</v>
      </c>
      <c r="O12" s="101"/>
      <c r="P12" s="32">
        <f>58384302/0.68</f>
        <v>85859267.647058815</v>
      </c>
      <c r="Q12" s="170"/>
      <c r="R12" s="26">
        <v>58384302</v>
      </c>
      <c r="S12" s="26"/>
    </row>
    <row r="13" spans="2:20" ht="108" hidden="1" customHeight="1" x14ac:dyDescent="0.3">
      <c r="B13" s="68"/>
      <c r="C13" s="69"/>
      <c r="D13" s="69"/>
      <c r="E13" s="69"/>
      <c r="F13" s="70"/>
      <c r="G13" s="71"/>
      <c r="H13" s="69"/>
      <c r="I13" s="69"/>
      <c r="J13" s="69"/>
      <c r="K13" s="72"/>
      <c r="L13" s="72"/>
      <c r="M13" s="70"/>
      <c r="N13" s="73"/>
      <c r="O13" s="79" t="s">
        <v>180</v>
      </c>
      <c r="P13" s="64">
        <f>Q13/0.68</f>
        <v>7352941.176470588</v>
      </c>
      <c r="Q13" s="80">
        <v>5000000</v>
      </c>
      <c r="R13" s="26">
        <v>5000000</v>
      </c>
      <c r="S13" s="26"/>
    </row>
    <row r="14" spans="2:20" ht="37.5" customHeight="1" x14ac:dyDescent="0.3">
      <c r="B14" s="143" t="s">
        <v>123</v>
      </c>
      <c r="C14" s="144"/>
      <c r="D14" s="144"/>
      <c r="E14" s="144"/>
      <c r="F14" s="144"/>
      <c r="G14" s="144"/>
      <c r="H14" s="144"/>
      <c r="I14" s="144"/>
      <c r="J14" s="144"/>
      <c r="K14" s="144"/>
      <c r="L14" s="144"/>
      <c r="M14" s="144"/>
      <c r="N14" s="144"/>
      <c r="O14" s="144"/>
      <c r="P14" s="144"/>
      <c r="Q14" s="145"/>
      <c r="R14" s="58">
        <f>SUM(R11:R13)</f>
        <v>93884302</v>
      </c>
      <c r="S14">
        <f>R14/0.68</f>
        <v>138065150</v>
      </c>
    </row>
    <row r="15" spans="2:20" ht="57.75" customHeight="1" x14ac:dyDescent="0.25">
      <c r="B15" s="35" t="s">
        <v>16</v>
      </c>
      <c r="C15" s="90" t="s">
        <v>23</v>
      </c>
      <c r="D15" s="90" t="s">
        <v>24</v>
      </c>
      <c r="E15" s="96" t="s">
        <v>118</v>
      </c>
      <c r="F15" s="174">
        <v>224</v>
      </c>
      <c r="G15" s="174">
        <v>1118</v>
      </c>
      <c r="H15" s="96" t="s">
        <v>14</v>
      </c>
      <c r="I15" s="90" t="s">
        <v>15</v>
      </c>
      <c r="J15" s="90" t="s">
        <v>81</v>
      </c>
      <c r="K15" s="119">
        <v>11.8</v>
      </c>
      <c r="L15" s="119">
        <v>2018</v>
      </c>
      <c r="M15" s="119">
        <v>20</v>
      </c>
      <c r="N15" s="36">
        <v>20588235.289999999</v>
      </c>
      <c r="O15" s="101" t="s">
        <v>124</v>
      </c>
      <c r="P15" s="32">
        <f>14000000/0.68</f>
        <v>20588235.294117644</v>
      </c>
      <c r="Q15" s="146">
        <v>20000000</v>
      </c>
    </row>
    <row r="16" spans="2:20" ht="40.15" customHeight="1" x14ac:dyDescent="0.25">
      <c r="B16" s="17" t="s">
        <v>157</v>
      </c>
      <c r="C16" s="151"/>
      <c r="D16" s="151"/>
      <c r="E16" s="122"/>
      <c r="F16" s="175"/>
      <c r="G16" s="175"/>
      <c r="H16" s="122"/>
      <c r="I16" s="151"/>
      <c r="J16" s="151"/>
      <c r="K16" s="123"/>
      <c r="L16" s="123"/>
      <c r="M16" s="123"/>
      <c r="N16" s="32">
        <v>2941176.47</v>
      </c>
      <c r="O16" s="101"/>
      <c r="P16" s="32">
        <f>2000000/0.68</f>
        <v>2941176.4705882352</v>
      </c>
      <c r="Q16" s="146"/>
      <c r="S16" s="28"/>
    </row>
    <row r="17" spans="2:19" ht="48.75" customHeight="1" x14ac:dyDescent="0.25">
      <c r="B17" s="17" t="s">
        <v>158</v>
      </c>
      <c r="C17" s="151"/>
      <c r="D17" s="151"/>
      <c r="E17" s="122"/>
      <c r="F17" s="175"/>
      <c r="G17" s="175"/>
      <c r="H17" s="97"/>
      <c r="I17" s="91"/>
      <c r="J17" s="91"/>
      <c r="K17" s="120"/>
      <c r="L17" s="120"/>
      <c r="M17" s="120"/>
      <c r="N17" s="32">
        <f>2941176.47*2</f>
        <v>5882352.9400000004</v>
      </c>
      <c r="O17" s="101"/>
      <c r="P17" s="32">
        <f>4000000/0.68</f>
        <v>5882352.9411764704</v>
      </c>
      <c r="Q17" s="146"/>
      <c r="S17" s="28"/>
    </row>
    <row r="18" spans="2:19" ht="35.25" customHeight="1" x14ac:dyDescent="0.3">
      <c r="B18" s="143" t="s">
        <v>126</v>
      </c>
      <c r="C18" s="144"/>
      <c r="D18" s="144"/>
      <c r="E18" s="144"/>
      <c r="F18" s="144"/>
      <c r="G18" s="144"/>
      <c r="H18" s="144"/>
      <c r="I18" s="144"/>
      <c r="J18" s="144"/>
      <c r="K18" s="144"/>
      <c r="L18" s="144"/>
      <c r="M18" s="144"/>
      <c r="N18" s="144"/>
      <c r="O18" s="144"/>
      <c r="P18" s="144"/>
      <c r="Q18" s="145"/>
      <c r="R18" s="27">
        <v>20000000</v>
      </c>
    </row>
    <row r="19" spans="2:19" ht="43.5" customHeight="1" x14ac:dyDescent="0.25">
      <c r="B19" s="155" t="s">
        <v>125</v>
      </c>
      <c r="C19" s="90" t="s">
        <v>28</v>
      </c>
      <c r="D19" s="90" t="s">
        <v>29</v>
      </c>
      <c r="E19" s="96" t="s">
        <v>81</v>
      </c>
      <c r="F19" s="90">
        <v>460</v>
      </c>
      <c r="G19" s="90">
        <v>2300</v>
      </c>
      <c r="H19" s="96" t="s">
        <v>28</v>
      </c>
      <c r="I19" s="90" t="s">
        <v>27</v>
      </c>
      <c r="J19" s="90" t="s">
        <v>81</v>
      </c>
      <c r="K19" s="88">
        <v>60</v>
      </c>
      <c r="L19" s="88">
        <v>2018</v>
      </c>
      <c r="M19" s="90">
        <v>80</v>
      </c>
      <c r="N19" s="168">
        <v>24058823.530000001</v>
      </c>
      <c r="O19" s="96" t="s">
        <v>188</v>
      </c>
      <c r="P19" s="32">
        <f>10000000/0.68</f>
        <v>14705882.352941176</v>
      </c>
      <c r="Q19" s="146" t="s">
        <v>189</v>
      </c>
    </row>
    <row r="20" spans="2:19" ht="37.5" customHeight="1" x14ac:dyDescent="0.25">
      <c r="B20" s="156"/>
      <c r="C20" s="151"/>
      <c r="D20" s="151"/>
      <c r="E20" s="122"/>
      <c r="F20" s="151"/>
      <c r="G20" s="151"/>
      <c r="H20" s="122"/>
      <c r="I20" s="151"/>
      <c r="J20" s="151"/>
      <c r="K20" s="121"/>
      <c r="L20" s="121"/>
      <c r="M20" s="151"/>
      <c r="N20" s="169"/>
      <c r="O20" s="122"/>
      <c r="P20" s="32">
        <f>5000000/0.68</f>
        <v>7352941.176470588</v>
      </c>
      <c r="Q20" s="146"/>
    </row>
    <row r="21" spans="2:19" ht="48" customHeight="1" x14ac:dyDescent="0.25">
      <c r="B21" s="157"/>
      <c r="C21" s="151"/>
      <c r="D21" s="151"/>
      <c r="E21" s="122"/>
      <c r="F21" s="151"/>
      <c r="G21" s="151"/>
      <c r="H21" s="122"/>
      <c r="I21" s="151"/>
      <c r="J21" s="151"/>
      <c r="K21" s="121"/>
      <c r="L21" s="121"/>
      <c r="M21" s="151"/>
      <c r="N21" s="170"/>
      <c r="O21" s="122"/>
      <c r="P21" s="32">
        <f>1360000/0.68</f>
        <v>1999999.9999999998</v>
      </c>
      <c r="Q21" s="146"/>
    </row>
    <row r="22" spans="2:19" ht="53.25" customHeight="1" x14ac:dyDescent="0.25">
      <c r="B22" s="17" t="s">
        <v>127</v>
      </c>
      <c r="C22" s="91"/>
      <c r="D22" s="91"/>
      <c r="E22" s="97"/>
      <c r="F22" s="91"/>
      <c r="G22" s="91"/>
      <c r="H22" s="97"/>
      <c r="I22" s="91"/>
      <c r="J22" s="91"/>
      <c r="K22" s="89"/>
      <c r="L22" s="89"/>
      <c r="M22" s="91"/>
      <c r="N22" s="32">
        <v>12705882.35</v>
      </c>
      <c r="O22" s="11" t="s">
        <v>187</v>
      </c>
      <c r="P22" s="32">
        <f>8640000/0.68</f>
        <v>12705882.352941176</v>
      </c>
      <c r="Q22" s="146"/>
      <c r="S22" s="28">
        <f>10000000/0.68</f>
        <v>14705882.352941176</v>
      </c>
    </row>
    <row r="23" spans="2:19" ht="47.25" customHeight="1" x14ac:dyDescent="0.3">
      <c r="B23" s="140" t="s">
        <v>128</v>
      </c>
      <c r="C23" s="141"/>
      <c r="D23" s="141"/>
      <c r="E23" s="141"/>
      <c r="F23" s="141"/>
      <c r="G23" s="141"/>
      <c r="H23" s="141"/>
      <c r="I23" s="141"/>
      <c r="J23" s="141"/>
      <c r="K23" s="141"/>
      <c r="L23" s="141"/>
      <c r="M23" s="141"/>
      <c r="N23" s="141"/>
      <c r="O23" s="141"/>
      <c r="P23" s="141"/>
      <c r="Q23" s="142"/>
      <c r="R23" s="58">
        <v>25000000</v>
      </c>
      <c r="S23">
        <f>R23/0.68</f>
        <v>36764705.882352941</v>
      </c>
    </row>
    <row r="24" spans="2:19" ht="75.75" customHeight="1" x14ac:dyDescent="0.25">
      <c r="B24" s="100" t="s">
        <v>122</v>
      </c>
      <c r="C24" s="90" t="s">
        <v>48</v>
      </c>
      <c r="D24" s="90" t="s">
        <v>49</v>
      </c>
      <c r="E24" s="96" t="s">
        <v>147</v>
      </c>
      <c r="F24" s="147">
        <v>60</v>
      </c>
      <c r="G24" s="147">
        <v>300</v>
      </c>
      <c r="H24" s="96" t="s">
        <v>26</v>
      </c>
      <c r="I24" s="90" t="s">
        <v>27</v>
      </c>
      <c r="J24" s="90" t="s">
        <v>81</v>
      </c>
      <c r="K24" s="90">
        <v>60</v>
      </c>
      <c r="L24" s="90">
        <v>2018</v>
      </c>
      <c r="M24" s="90">
        <v>80</v>
      </c>
      <c r="N24" s="146">
        <v>58823529.409999996</v>
      </c>
      <c r="O24" s="11" t="s">
        <v>139</v>
      </c>
      <c r="P24" s="32">
        <f>12000000/0.68</f>
        <v>17647058.823529411</v>
      </c>
      <c r="Q24" s="40">
        <v>12000000</v>
      </c>
    </row>
    <row r="25" spans="2:19" ht="48" customHeight="1" x14ac:dyDescent="0.25">
      <c r="B25" s="100"/>
      <c r="C25" s="91"/>
      <c r="D25" s="91"/>
      <c r="E25" s="97"/>
      <c r="F25" s="148"/>
      <c r="G25" s="148"/>
      <c r="H25" s="97"/>
      <c r="I25" s="91"/>
      <c r="J25" s="91"/>
      <c r="K25" s="91"/>
      <c r="L25" s="91"/>
      <c r="M25" s="91"/>
      <c r="N25" s="146"/>
      <c r="O25" s="39" t="s">
        <v>140</v>
      </c>
      <c r="P25" s="32">
        <f>28000000/0.68</f>
        <v>41176470.588235289</v>
      </c>
      <c r="Q25" s="40">
        <v>28000000</v>
      </c>
    </row>
    <row r="26" spans="2:19" ht="66" customHeight="1" x14ac:dyDescent="0.3">
      <c r="B26" s="140" t="s">
        <v>129</v>
      </c>
      <c r="C26" s="141"/>
      <c r="D26" s="141"/>
      <c r="E26" s="141"/>
      <c r="F26" s="141"/>
      <c r="G26" s="141"/>
      <c r="H26" s="141"/>
      <c r="I26" s="141"/>
      <c r="J26" s="141"/>
      <c r="K26" s="141"/>
      <c r="L26" s="141"/>
      <c r="M26" s="141"/>
      <c r="N26" s="141"/>
      <c r="O26" s="141"/>
      <c r="P26" s="141"/>
      <c r="Q26" s="142"/>
      <c r="R26" s="58">
        <f>SUM(Q24:Q25)</f>
        <v>40000000</v>
      </c>
    </row>
    <row r="27" spans="2:19" ht="63" customHeight="1" x14ac:dyDescent="0.25">
      <c r="B27" s="155" t="s">
        <v>148</v>
      </c>
      <c r="C27" s="34" t="s">
        <v>34</v>
      </c>
      <c r="D27" s="11" t="s">
        <v>35</v>
      </c>
      <c r="E27" s="34" t="s">
        <v>81</v>
      </c>
      <c r="F27" s="33">
        <v>12717</v>
      </c>
      <c r="G27" s="33">
        <v>63583</v>
      </c>
      <c r="H27" s="90" t="s">
        <v>26</v>
      </c>
      <c r="I27" s="90" t="s">
        <v>27</v>
      </c>
      <c r="J27" s="90" t="s">
        <v>81</v>
      </c>
      <c r="K27" s="90">
        <v>60</v>
      </c>
      <c r="L27" s="90">
        <v>2018</v>
      </c>
      <c r="M27" s="90">
        <v>80</v>
      </c>
      <c r="N27" s="152">
        <v>276470588.23000002</v>
      </c>
      <c r="O27" s="38" t="s">
        <v>141</v>
      </c>
      <c r="P27" s="32">
        <f>75200000/0.68</f>
        <v>110588235.29411764</v>
      </c>
      <c r="Q27" s="25">
        <v>75200000</v>
      </c>
    </row>
    <row r="28" spans="2:19" ht="45" customHeight="1" x14ac:dyDescent="0.25">
      <c r="B28" s="156"/>
      <c r="C28" s="96" t="s">
        <v>23</v>
      </c>
      <c r="D28" s="96" t="s">
        <v>24</v>
      </c>
      <c r="E28" s="96" t="s">
        <v>81</v>
      </c>
      <c r="F28" s="135">
        <v>17495</v>
      </c>
      <c r="G28" s="135">
        <v>87575</v>
      </c>
      <c r="H28" s="151"/>
      <c r="I28" s="151"/>
      <c r="J28" s="151"/>
      <c r="K28" s="151"/>
      <c r="L28" s="151"/>
      <c r="M28" s="151"/>
      <c r="N28" s="153"/>
      <c r="O28" s="38" t="s">
        <v>176</v>
      </c>
      <c r="P28" s="32">
        <f>56400000/0.68</f>
        <v>82941176.470588222</v>
      </c>
      <c r="Q28" s="25">
        <v>56400000</v>
      </c>
    </row>
    <row r="29" spans="2:19" ht="32.25" customHeight="1" x14ac:dyDescent="0.25">
      <c r="B29" s="157"/>
      <c r="C29" s="97"/>
      <c r="D29" s="97"/>
      <c r="E29" s="149"/>
      <c r="F29" s="150"/>
      <c r="G29" s="150"/>
      <c r="H29" s="91"/>
      <c r="I29" s="91"/>
      <c r="J29" s="91"/>
      <c r="K29" s="91"/>
      <c r="L29" s="91"/>
      <c r="M29" s="91"/>
      <c r="N29" s="154"/>
      <c r="O29" s="38" t="s">
        <v>177</v>
      </c>
      <c r="P29" s="32">
        <f>6400000/0.68</f>
        <v>9411764.7058823518</v>
      </c>
      <c r="Q29" s="36">
        <v>6400000</v>
      </c>
      <c r="R29" t="s">
        <v>191</v>
      </c>
    </row>
    <row r="30" spans="2:19" ht="68.25" customHeight="1" x14ac:dyDescent="0.3">
      <c r="B30" s="143" t="s">
        <v>130</v>
      </c>
      <c r="C30" s="144"/>
      <c r="D30" s="144"/>
      <c r="E30" s="144"/>
      <c r="F30" s="144"/>
      <c r="G30" s="144"/>
      <c r="H30" s="144"/>
      <c r="I30" s="144"/>
      <c r="J30" s="144"/>
      <c r="K30" s="144"/>
      <c r="L30" s="144"/>
      <c r="M30" s="144"/>
      <c r="N30" s="144"/>
      <c r="O30" s="144"/>
      <c r="P30" s="144"/>
      <c r="Q30" s="145"/>
      <c r="R30" s="58">
        <f>SUM(Q27:Q29)</f>
        <v>138000000</v>
      </c>
    </row>
    <row r="31" spans="2:19" ht="91.5" customHeight="1" x14ac:dyDescent="0.3">
      <c r="B31" s="17" t="s">
        <v>150</v>
      </c>
      <c r="C31" s="34" t="s">
        <v>23</v>
      </c>
      <c r="D31" s="11" t="s">
        <v>24</v>
      </c>
      <c r="E31" s="34" t="s">
        <v>81</v>
      </c>
      <c r="F31" s="33">
        <v>1259</v>
      </c>
      <c r="G31" s="33">
        <v>6296</v>
      </c>
      <c r="H31" s="34" t="s">
        <v>26</v>
      </c>
      <c r="I31" s="11" t="s">
        <v>27</v>
      </c>
      <c r="J31" s="34" t="s">
        <v>81</v>
      </c>
      <c r="K31" s="31">
        <v>60</v>
      </c>
      <c r="L31" s="31">
        <v>2018</v>
      </c>
      <c r="M31" s="31">
        <v>80</v>
      </c>
      <c r="N31" s="32">
        <v>41456052.569999993</v>
      </c>
      <c r="O31" s="34" t="s">
        <v>131</v>
      </c>
      <c r="P31" s="32">
        <f>28190116/0.68</f>
        <v>41456052.941176467</v>
      </c>
      <c r="Q31" s="32">
        <v>28190116</v>
      </c>
    </row>
    <row r="32" spans="2:19" ht="39.75" customHeight="1" x14ac:dyDescent="0.3">
      <c r="B32" s="140" t="s">
        <v>132</v>
      </c>
      <c r="C32" s="141"/>
      <c r="D32" s="141"/>
      <c r="E32" s="141"/>
      <c r="F32" s="141"/>
      <c r="G32" s="141"/>
      <c r="H32" s="141"/>
      <c r="I32" s="141"/>
      <c r="J32" s="141"/>
      <c r="K32" s="141"/>
      <c r="L32" s="141"/>
      <c r="M32" s="141"/>
      <c r="N32" s="141"/>
      <c r="O32" s="141"/>
      <c r="P32" s="141"/>
      <c r="Q32" s="142"/>
      <c r="R32" s="58">
        <f>SUM(Q31)</f>
        <v>28190116</v>
      </c>
    </row>
    <row r="33" spans="2:21" ht="60" customHeight="1" x14ac:dyDescent="0.25">
      <c r="B33" s="35" t="s">
        <v>165</v>
      </c>
      <c r="C33" s="42" t="s">
        <v>23</v>
      </c>
      <c r="D33" s="41" t="s">
        <v>39</v>
      </c>
      <c r="E33" s="42" t="s">
        <v>81</v>
      </c>
      <c r="F33" s="43">
        <v>1500</v>
      </c>
      <c r="G33" s="43">
        <v>7500</v>
      </c>
      <c r="H33" s="96" t="s">
        <v>14</v>
      </c>
      <c r="I33" s="96" t="s">
        <v>15</v>
      </c>
      <c r="J33" s="96" t="s">
        <v>81</v>
      </c>
      <c r="K33" s="119">
        <v>15</v>
      </c>
      <c r="L33" s="90">
        <v>2018</v>
      </c>
      <c r="M33" s="119">
        <v>25</v>
      </c>
      <c r="N33" s="44">
        <v>45000000</v>
      </c>
      <c r="O33" s="42" t="s">
        <v>174</v>
      </c>
      <c r="P33" s="32">
        <f>30600000/0.68</f>
        <v>45000000</v>
      </c>
      <c r="Q33" s="36" t="s">
        <v>175</v>
      </c>
      <c r="S33" s="26"/>
      <c r="T33" s="26"/>
    </row>
    <row r="34" spans="2:21" ht="63" customHeight="1" x14ac:dyDescent="0.25">
      <c r="B34" s="30" t="s">
        <v>166</v>
      </c>
      <c r="C34" s="38" t="s">
        <v>40</v>
      </c>
      <c r="D34" s="38" t="s">
        <v>41</v>
      </c>
      <c r="E34" s="38" t="s">
        <v>173</v>
      </c>
      <c r="F34" s="43">
        <v>40</v>
      </c>
      <c r="G34" s="43">
        <v>200</v>
      </c>
      <c r="H34" s="97"/>
      <c r="I34" s="97"/>
      <c r="J34" s="97"/>
      <c r="K34" s="120"/>
      <c r="L34" s="91"/>
      <c r="M34" s="120"/>
      <c r="N34" s="45">
        <v>20000000</v>
      </c>
      <c r="O34" s="38" t="s">
        <v>133</v>
      </c>
      <c r="P34" s="32">
        <f>13600000/0.68</f>
        <v>20000000</v>
      </c>
      <c r="Q34" s="25">
        <v>13600000</v>
      </c>
      <c r="U34">
        <v>100520000</v>
      </c>
    </row>
    <row r="35" spans="2:21" s="27" customFormat="1" ht="61.9" customHeight="1" x14ac:dyDescent="0.3">
      <c r="B35" s="137" t="s">
        <v>134</v>
      </c>
      <c r="C35" s="138"/>
      <c r="D35" s="138"/>
      <c r="E35" s="138"/>
      <c r="F35" s="138"/>
      <c r="G35" s="138"/>
      <c r="H35" s="138"/>
      <c r="I35" s="138"/>
      <c r="J35" s="138"/>
      <c r="K35" s="138"/>
      <c r="L35" s="138"/>
      <c r="M35" s="138"/>
      <c r="N35" s="138"/>
      <c r="O35" s="138"/>
      <c r="P35" s="138"/>
      <c r="Q35" s="139"/>
      <c r="R35" s="58">
        <f>SUM(Q33:Q34)</f>
        <v>13600000</v>
      </c>
      <c r="U35">
        <v>33000000</v>
      </c>
    </row>
    <row r="36" spans="2:21" ht="97.5" customHeight="1" x14ac:dyDescent="0.25">
      <c r="B36" s="17" t="s">
        <v>153</v>
      </c>
      <c r="C36" s="34" t="s">
        <v>44</v>
      </c>
      <c r="D36" s="11" t="s">
        <v>45</v>
      </c>
      <c r="E36" s="34" t="s">
        <v>81</v>
      </c>
      <c r="F36" s="33">
        <v>439</v>
      </c>
      <c r="G36" s="33">
        <v>2196</v>
      </c>
      <c r="H36" s="34" t="s">
        <v>43</v>
      </c>
      <c r="I36" s="11" t="s">
        <v>178</v>
      </c>
      <c r="J36" s="34" t="s">
        <v>81</v>
      </c>
      <c r="K36" s="31">
        <v>15</v>
      </c>
      <c r="L36" s="31">
        <v>2018</v>
      </c>
      <c r="M36" s="31">
        <v>20</v>
      </c>
      <c r="N36" s="32">
        <v>13176471</v>
      </c>
      <c r="O36" s="34" t="s">
        <v>136</v>
      </c>
      <c r="P36" s="32">
        <f>8960000/0.68</f>
        <v>13176470.588235293</v>
      </c>
      <c r="Q36" s="32">
        <v>8960000</v>
      </c>
      <c r="U36">
        <v>2000000</v>
      </c>
    </row>
    <row r="37" spans="2:21" ht="45" customHeight="1" x14ac:dyDescent="0.25">
      <c r="B37" s="140" t="s">
        <v>137</v>
      </c>
      <c r="C37" s="141"/>
      <c r="D37" s="141"/>
      <c r="E37" s="141"/>
      <c r="F37" s="141"/>
      <c r="G37" s="141"/>
      <c r="H37" s="141"/>
      <c r="I37" s="141"/>
      <c r="J37" s="141"/>
      <c r="K37" s="141"/>
      <c r="L37" s="141"/>
      <c r="M37" s="141"/>
      <c r="N37" s="141"/>
      <c r="O37" s="141"/>
      <c r="P37" s="141"/>
      <c r="Q37" s="142"/>
      <c r="R37" s="58">
        <f>Q36</f>
        <v>8960000</v>
      </c>
    </row>
    <row r="38" spans="2:21" ht="86.25" customHeight="1" x14ac:dyDescent="0.25">
      <c r="B38" s="17" t="s">
        <v>167</v>
      </c>
      <c r="C38" s="90" t="s">
        <v>23</v>
      </c>
      <c r="D38" s="90" t="s">
        <v>39</v>
      </c>
      <c r="E38" s="96" t="s">
        <v>81</v>
      </c>
      <c r="F38" s="147">
        <f>G38*20/100</f>
        <v>2457.1999999999998</v>
      </c>
      <c r="G38" s="147">
        <v>12286</v>
      </c>
      <c r="H38" s="90" t="s">
        <v>43</v>
      </c>
      <c r="I38" s="90" t="s">
        <v>179</v>
      </c>
      <c r="J38" s="90" t="s">
        <v>81</v>
      </c>
      <c r="K38" s="119">
        <v>15</v>
      </c>
      <c r="L38" s="119">
        <v>2018</v>
      </c>
      <c r="M38" s="182">
        <v>20</v>
      </c>
      <c r="N38" s="45">
        <f>R38/0.68</f>
        <v>199294117.64705881</v>
      </c>
      <c r="O38" s="38" t="s">
        <v>185</v>
      </c>
      <c r="P38" s="32">
        <f>Q38/0.68</f>
        <v>162529411.76470587</v>
      </c>
      <c r="Q38" s="25">
        <v>110520000</v>
      </c>
      <c r="R38">
        <v>135520000</v>
      </c>
      <c r="S38" s="81">
        <v>110520000</v>
      </c>
      <c r="T38">
        <f>S38/0.68</f>
        <v>162529411.76470587</v>
      </c>
    </row>
    <row r="39" spans="2:21" ht="39.6" customHeight="1" x14ac:dyDescent="0.25">
      <c r="B39" s="52" t="s">
        <v>168</v>
      </c>
      <c r="C39" s="151"/>
      <c r="D39" s="151"/>
      <c r="E39" s="122"/>
      <c r="F39" s="185"/>
      <c r="G39" s="185"/>
      <c r="H39" s="151"/>
      <c r="I39" s="151"/>
      <c r="J39" s="151"/>
      <c r="K39" s="123"/>
      <c r="L39" s="123"/>
      <c r="M39" s="183"/>
      <c r="N39" s="53">
        <f>R39/0.68</f>
        <v>70000000</v>
      </c>
      <c r="O39" s="11" t="s">
        <v>186</v>
      </c>
      <c r="P39" s="32">
        <f>Q39/0.68</f>
        <v>44117647.058823526</v>
      </c>
      <c r="Q39" s="51">
        <v>30000000</v>
      </c>
      <c r="R39">
        <v>47600000</v>
      </c>
      <c r="S39" s="82">
        <v>30000000</v>
      </c>
      <c r="T39">
        <f>S39/0.68</f>
        <v>44117647.058823526</v>
      </c>
      <c r="U39" s="29"/>
    </row>
    <row r="40" spans="2:21" ht="47.25" hidden="1" customHeight="1" x14ac:dyDescent="0.3">
      <c r="B40" s="54" t="s">
        <v>169</v>
      </c>
      <c r="C40" s="151"/>
      <c r="D40" s="151"/>
      <c r="E40" s="122"/>
      <c r="F40" s="185"/>
      <c r="G40" s="185"/>
      <c r="H40" s="151"/>
      <c r="I40" s="151"/>
      <c r="J40" s="151"/>
      <c r="K40" s="123"/>
      <c r="L40" s="123"/>
      <c r="M40" s="183"/>
      <c r="N40" s="55">
        <v>2000000</v>
      </c>
      <c r="O40" s="38" t="s">
        <v>138</v>
      </c>
      <c r="P40" s="34"/>
      <c r="Q40" s="37">
        <v>1360000</v>
      </c>
      <c r="R40">
        <v>1360000</v>
      </c>
    </row>
    <row r="41" spans="2:21" ht="46.5" hidden="1" customHeight="1" x14ac:dyDescent="0.3">
      <c r="B41" s="50" t="s">
        <v>170</v>
      </c>
      <c r="C41" s="151"/>
      <c r="D41" s="151"/>
      <c r="E41" s="122"/>
      <c r="F41" s="185"/>
      <c r="G41" s="185"/>
      <c r="H41" s="151"/>
      <c r="I41" s="151"/>
      <c r="J41" s="151"/>
      <c r="K41" s="123"/>
      <c r="L41" s="123"/>
      <c r="M41" s="183"/>
      <c r="N41" s="49">
        <v>2000000</v>
      </c>
      <c r="O41" s="38" t="s">
        <v>138</v>
      </c>
      <c r="P41" s="38"/>
      <c r="Q41" s="25">
        <v>1360000</v>
      </c>
      <c r="R41">
        <v>1360000</v>
      </c>
    </row>
    <row r="42" spans="2:21" ht="39.6" hidden="1" customHeight="1" x14ac:dyDescent="0.3">
      <c r="B42" s="56" t="s">
        <v>171</v>
      </c>
      <c r="C42" s="91"/>
      <c r="D42" s="91"/>
      <c r="E42" s="97"/>
      <c r="F42" s="148"/>
      <c r="G42" s="148"/>
      <c r="H42" s="151"/>
      <c r="I42" s="151"/>
      <c r="J42" s="151"/>
      <c r="K42" s="123"/>
      <c r="L42" s="123"/>
      <c r="M42" s="183"/>
      <c r="N42" s="53">
        <f>5000000/0.68</f>
        <v>7352941.176470588</v>
      </c>
      <c r="O42" s="38"/>
      <c r="P42" s="24"/>
      <c r="Q42" s="51">
        <v>5000000</v>
      </c>
      <c r="R42">
        <v>5000000</v>
      </c>
      <c r="S42">
        <v>3000000</v>
      </c>
    </row>
    <row r="43" spans="2:21" ht="77.25" customHeight="1" x14ac:dyDescent="0.25">
      <c r="B43" s="52" t="s">
        <v>172</v>
      </c>
      <c r="C43" s="47" t="s">
        <v>48</v>
      </c>
      <c r="D43" s="47" t="s">
        <v>49</v>
      </c>
      <c r="E43" s="47" t="s">
        <v>87</v>
      </c>
      <c r="F43" s="48">
        <v>9</v>
      </c>
      <c r="G43" s="48">
        <v>46</v>
      </c>
      <c r="H43" s="91"/>
      <c r="I43" s="91"/>
      <c r="J43" s="91"/>
      <c r="K43" s="120"/>
      <c r="L43" s="120"/>
      <c r="M43" s="184"/>
      <c r="N43" s="45">
        <v>8823529</v>
      </c>
      <c r="O43" s="38" t="s">
        <v>138</v>
      </c>
      <c r="P43" s="32">
        <f>Q43/0.68</f>
        <v>8823529.4117647056</v>
      </c>
      <c r="Q43" s="40">
        <v>6000000</v>
      </c>
      <c r="R43">
        <v>6000000</v>
      </c>
    </row>
    <row r="44" spans="2:21" s="27" customFormat="1" ht="61.9" customHeight="1" x14ac:dyDescent="0.25">
      <c r="B44" s="137" t="s">
        <v>162</v>
      </c>
      <c r="C44" s="138"/>
      <c r="D44" s="138"/>
      <c r="E44" s="138"/>
      <c r="F44" s="138"/>
      <c r="G44" s="138"/>
      <c r="H44" s="138"/>
      <c r="I44" s="138"/>
      <c r="J44" s="138"/>
      <c r="K44" s="138"/>
      <c r="L44" s="138"/>
      <c r="M44" s="138"/>
      <c r="N44" s="138"/>
      <c r="O44" s="138"/>
      <c r="P44" s="138"/>
      <c r="Q44" s="139"/>
      <c r="R44" s="27">
        <f>SUM(R38:R43)</f>
        <v>196840000</v>
      </c>
    </row>
    <row r="45" spans="2:21" ht="86.25" customHeight="1" x14ac:dyDescent="0.25">
      <c r="B45" s="100" t="s">
        <v>160</v>
      </c>
      <c r="C45" s="11" t="s">
        <v>50</v>
      </c>
      <c r="D45" s="11" t="s">
        <v>51</v>
      </c>
      <c r="E45" s="34" t="s">
        <v>81</v>
      </c>
      <c r="F45" s="33">
        <v>100</v>
      </c>
      <c r="G45" s="33">
        <v>150</v>
      </c>
      <c r="H45" s="176"/>
      <c r="I45" s="177"/>
      <c r="J45" s="177"/>
      <c r="K45" s="177"/>
      <c r="L45" s="177"/>
      <c r="M45" s="178"/>
      <c r="N45" s="37">
        <f>P45</f>
        <v>4411764.7058823528</v>
      </c>
      <c r="O45" s="74" t="s">
        <v>182</v>
      </c>
      <c r="P45" s="32">
        <f>Q45/0.68</f>
        <v>4411764.7058823528</v>
      </c>
      <c r="Q45" s="32">
        <v>3000000</v>
      </c>
    </row>
    <row r="46" spans="2:21" ht="46.5" customHeight="1" x14ac:dyDescent="0.25">
      <c r="B46" s="100"/>
      <c r="C46" s="11" t="s">
        <v>52</v>
      </c>
      <c r="D46" s="11" t="s">
        <v>53</v>
      </c>
      <c r="E46" s="75" t="s">
        <v>181</v>
      </c>
      <c r="F46" s="33">
        <v>1</v>
      </c>
      <c r="G46" s="33">
        <v>4</v>
      </c>
      <c r="H46" s="179"/>
      <c r="I46" s="180"/>
      <c r="J46" s="180"/>
      <c r="K46" s="180"/>
      <c r="L46" s="180"/>
      <c r="M46" s="181"/>
      <c r="N46" s="37">
        <f>P46</f>
        <v>41609951.47058823</v>
      </c>
      <c r="O46" s="76" t="s">
        <v>183</v>
      </c>
      <c r="P46" s="32">
        <f>Q46/0.68</f>
        <v>41609951.47058823</v>
      </c>
      <c r="Q46" s="32">
        <v>28294767</v>
      </c>
    </row>
    <row r="47" spans="2:21" x14ac:dyDescent="0.25">
      <c r="R47" s="58">
        <f>SUM(Q45:Q46)</f>
        <v>31294767</v>
      </c>
    </row>
  </sheetData>
  <mergeCells count="123">
    <mergeCell ref="H45:M46"/>
    <mergeCell ref="I38:I43"/>
    <mergeCell ref="J38:J43"/>
    <mergeCell ref="K38:K43"/>
    <mergeCell ref="L38:L43"/>
    <mergeCell ref="M38:M43"/>
    <mergeCell ref="C38:C42"/>
    <mergeCell ref="D38:D42"/>
    <mergeCell ref="E38:E42"/>
    <mergeCell ref="F38:F42"/>
    <mergeCell ref="G38:G42"/>
    <mergeCell ref="B44:Q44"/>
    <mergeCell ref="H38:H43"/>
    <mergeCell ref="B45:B46"/>
    <mergeCell ref="C7:C8"/>
    <mergeCell ref="D7:D8"/>
    <mergeCell ref="B23:Q23"/>
    <mergeCell ref="Q15:Q17"/>
    <mergeCell ref="Q19:Q22"/>
    <mergeCell ref="B7:B8"/>
    <mergeCell ref="C11:C12"/>
    <mergeCell ref="D11:D12"/>
    <mergeCell ref="E11:E12"/>
    <mergeCell ref="F11:F12"/>
    <mergeCell ref="M7:M8"/>
    <mergeCell ref="L11:L12"/>
    <mergeCell ref="M11:M12"/>
    <mergeCell ref="Q11:Q12"/>
    <mergeCell ref="D15:D17"/>
    <mergeCell ref="E15:E17"/>
    <mergeCell ref="F15:F17"/>
    <mergeCell ref="G15:G17"/>
    <mergeCell ref="H15:H17"/>
    <mergeCell ref="N7:N8"/>
    <mergeCell ref="H7:H8"/>
    <mergeCell ref="I7:I8"/>
    <mergeCell ref="J7:J8"/>
    <mergeCell ref="K7:K8"/>
    <mergeCell ref="E7:E8"/>
    <mergeCell ref="F7:F8"/>
    <mergeCell ref="G7:G8"/>
    <mergeCell ref="O15:O17"/>
    <mergeCell ref="L7:L8"/>
    <mergeCell ref="K11:K12"/>
    <mergeCell ref="B10:Q10"/>
    <mergeCell ref="D19:D22"/>
    <mergeCell ref="E19:E22"/>
    <mergeCell ref="F19:F22"/>
    <mergeCell ref="G19:G22"/>
    <mergeCell ref="H19:H22"/>
    <mergeCell ref="B14:Q14"/>
    <mergeCell ref="B18:Q18"/>
    <mergeCell ref="O11:O12"/>
    <mergeCell ref="C19:C22"/>
    <mergeCell ref="B19:B21"/>
    <mergeCell ref="N19:N21"/>
    <mergeCell ref="O19:O21"/>
    <mergeCell ref="I15:I17"/>
    <mergeCell ref="J15:J17"/>
    <mergeCell ref="K15:K17"/>
    <mergeCell ref="G11:G12"/>
    <mergeCell ref="H11:H12"/>
    <mergeCell ref="I11:I12"/>
    <mergeCell ref="J11:J12"/>
    <mergeCell ref="C15:C17"/>
    <mergeCell ref="N27:N29"/>
    <mergeCell ref="B27:B29"/>
    <mergeCell ref="B32:Q32"/>
    <mergeCell ref="B2:Q2"/>
    <mergeCell ref="B3:Q3"/>
    <mergeCell ref="B5:B6"/>
    <mergeCell ref="C5:D5"/>
    <mergeCell ref="E5:E6"/>
    <mergeCell ref="F5:F6"/>
    <mergeCell ref="G5:G6"/>
    <mergeCell ref="N5:N6"/>
    <mergeCell ref="O5:Q5"/>
    <mergeCell ref="H5:I5"/>
    <mergeCell ref="J5:J6"/>
    <mergeCell ref="K5:L5"/>
    <mergeCell ref="M5:M6"/>
    <mergeCell ref="B4:Q4"/>
    <mergeCell ref="I19:I22"/>
    <mergeCell ref="J19:J22"/>
    <mergeCell ref="K19:K22"/>
    <mergeCell ref="L19:L22"/>
    <mergeCell ref="M19:M22"/>
    <mergeCell ref="L15:L17"/>
    <mergeCell ref="M15:M17"/>
    <mergeCell ref="B35:Q35"/>
    <mergeCell ref="B24:B25"/>
    <mergeCell ref="B37:Q37"/>
    <mergeCell ref="B26:Q26"/>
    <mergeCell ref="B30:Q30"/>
    <mergeCell ref="N24:N25"/>
    <mergeCell ref="I24:I25"/>
    <mergeCell ref="C24:C25"/>
    <mergeCell ref="D24:D25"/>
    <mergeCell ref="E24:E25"/>
    <mergeCell ref="F24:F25"/>
    <mergeCell ref="G24:G25"/>
    <mergeCell ref="C28:C29"/>
    <mergeCell ref="D28:D29"/>
    <mergeCell ref="E28:E29"/>
    <mergeCell ref="F28:F29"/>
    <mergeCell ref="G28:G29"/>
    <mergeCell ref="J24:J25"/>
    <mergeCell ref="H27:H29"/>
    <mergeCell ref="I27:I29"/>
    <mergeCell ref="J27:J29"/>
    <mergeCell ref="K27:K29"/>
    <mergeCell ref="L27:L29"/>
    <mergeCell ref="M27:M29"/>
    <mergeCell ref="K24:K25"/>
    <mergeCell ref="L24:L25"/>
    <mergeCell ref="H24:H25"/>
    <mergeCell ref="M24:M25"/>
    <mergeCell ref="H33:H34"/>
    <mergeCell ref="I33:I34"/>
    <mergeCell ref="J33:J34"/>
    <mergeCell ref="K33:K34"/>
    <mergeCell ref="L33:L34"/>
    <mergeCell ref="M33:M34"/>
  </mergeCells>
  <phoneticPr fontId="11" type="noConversion"/>
  <pageMargins left="0.7" right="0.7" top="0.75" bottom="0.75" header="0.3" footer="0.3"/>
  <pageSetup paperSize="8"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4"/>
  <sheetViews>
    <sheetView topLeftCell="E1" zoomScale="75" zoomScaleNormal="75" workbookViewId="0">
      <selection activeCell="Q6" sqref="Q6"/>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hidden="1" customWidth="1"/>
    <col min="19" max="19" width="29" hidden="1" customWidth="1"/>
    <col min="20" max="20" width="16.28515625" hidden="1" customWidth="1"/>
    <col min="22" max="22" width="12" bestFit="1" customWidth="1"/>
  </cols>
  <sheetData>
    <row r="2" spans="2:20" ht="18" x14ac:dyDescent="0.25">
      <c r="B2" s="107" t="s">
        <v>101</v>
      </c>
      <c r="C2" s="107"/>
      <c r="D2" s="107"/>
      <c r="E2" s="107"/>
      <c r="F2" s="107"/>
      <c r="G2" s="107"/>
      <c r="H2" s="107"/>
      <c r="I2" s="107"/>
      <c r="J2" s="107"/>
      <c r="K2" s="107"/>
      <c r="L2" s="107"/>
      <c r="M2" s="107"/>
      <c r="N2" s="107"/>
      <c r="O2" s="107"/>
      <c r="P2" s="107"/>
    </row>
    <row r="3" spans="2:20" x14ac:dyDescent="0.25">
      <c r="B3" s="158" t="s">
        <v>102</v>
      </c>
      <c r="C3" s="158"/>
      <c r="D3" s="158"/>
      <c r="E3" s="158"/>
      <c r="F3" s="158"/>
      <c r="G3" s="158"/>
      <c r="H3" s="158"/>
      <c r="I3" s="158"/>
      <c r="J3" s="158"/>
      <c r="K3" s="158"/>
      <c r="L3" s="158"/>
      <c r="M3" s="158"/>
      <c r="N3" s="158"/>
      <c r="O3" s="158"/>
      <c r="P3" s="158"/>
    </row>
    <row r="4" spans="2:20" ht="30.75" customHeight="1" x14ac:dyDescent="0.3">
      <c r="B4" s="186" t="s">
        <v>103</v>
      </c>
      <c r="C4" s="187"/>
      <c r="D4" s="187"/>
      <c r="E4" s="187"/>
      <c r="F4" s="187"/>
      <c r="G4" s="187"/>
      <c r="H4" s="187"/>
      <c r="I4" s="187"/>
      <c r="J4" s="187"/>
      <c r="K4" s="187"/>
      <c r="L4" s="187"/>
      <c r="M4" s="187"/>
      <c r="N4" s="187"/>
      <c r="O4" s="187"/>
      <c r="P4" s="187"/>
      <c r="Q4" s="188"/>
    </row>
    <row r="5" spans="2:20"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64"/>
    </row>
    <row r="6" spans="2:20" s="22" customFormat="1" ht="101.45" customHeight="1" x14ac:dyDescent="0.25">
      <c r="B6" s="160"/>
      <c r="C6" s="8" t="s">
        <v>112</v>
      </c>
      <c r="D6" s="8" t="s">
        <v>113</v>
      </c>
      <c r="E6" s="162"/>
      <c r="F6" s="162"/>
      <c r="G6" s="162"/>
      <c r="H6" s="8" t="s">
        <v>112</v>
      </c>
      <c r="I6" s="8" t="s">
        <v>113</v>
      </c>
      <c r="J6" s="162"/>
      <c r="K6" s="8" t="s">
        <v>114</v>
      </c>
      <c r="L6" s="8" t="s">
        <v>115</v>
      </c>
      <c r="M6" s="162"/>
      <c r="N6" s="162"/>
      <c r="O6" s="8" t="s">
        <v>116</v>
      </c>
      <c r="P6" s="21" t="s">
        <v>117</v>
      </c>
      <c r="Q6" s="21" t="s">
        <v>190</v>
      </c>
    </row>
    <row r="7" spans="2:20" ht="39.6" customHeight="1" x14ac:dyDescent="0.25">
      <c r="B7" s="155" t="s">
        <v>144</v>
      </c>
      <c r="C7" s="101" t="s">
        <v>17</v>
      </c>
      <c r="D7" s="96" t="s">
        <v>18</v>
      </c>
      <c r="E7" s="101" t="s">
        <v>118</v>
      </c>
      <c r="F7" s="173">
        <v>5653</v>
      </c>
      <c r="G7" s="173">
        <v>56530</v>
      </c>
      <c r="H7" s="96" t="s">
        <v>14</v>
      </c>
      <c r="I7" s="96" t="s">
        <v>15</v>
      </c>
      <c r="J7" s="96" t="s">
        <v>81</v>
      </c>
      <c r="K7" s="171">
        <v>37.200000000000003</v>
      </c>
      <c r="L7" s="119">
        <v>2018</v>
      </c>
      <c r="M7" s="119">
        <v>40</v>
      </c>
      <c r="N7" s="168">
        <v>155882352.94</v>
      </c>
      <c r="O7" s="34" t="s">
        <v>119</v>
      </c>
      <c r="P7" s="32">
        <f>Q7/0.68</f>
        <v>93529411.764705881</v>
      </c>
      <c r="Q7" s="32">
        <v>63600000</v>
      </c>
      <c r="R7" s="32"/>
    </row>
    <row r="8" spans="2:20" ht="43.5" customHeight="1" x14ac:dyDescent="0.25">
      <c r="B8" s="157"/>
      <c r="C8" s="101"/>
      <c r="D8" s="97"/>
      <c r="E8" s="101"/>
      <c r="F8" s="173"/>
      <c r="G8" s="173"/>
      <c r="H8" s="97"/>
      <c r="I8" s="149"/>
      <c r="J8" s="149"/>
      <c r="K8" s="172"/>
      <c r="L8" s="150"/>
      <c r="M8" s="150"/>
      <c r="N8" s="170"/>
      <c r="O8" s="34" t="s">
        <v>120</v>
      </c>
      <c r="P8" s="32">
        <f>Q8/0.68</f>
        <v>46764705.882352941</v>
      </c>
      <c r="Q8" s="32">
        <v>31800000</v>
      </c>
      <c r="R8" s="32"/>
    </row>
    <row r="9" spans="2:20" ht="73.5" hidden="1" customHeight="1" x14ac:dyDescent="0.3">
      <c r="B9" s="77" t="s">
        <v>144</v>
      </c>
      <c r="C9" s="42"/>
      <c r="D9" s="46"/>
      <c r="E9" s="42"/>
      <c r="F9" s="43"/>
      <c r="G9" s="43"/>
      <c r="H9" s="46"/>
      <c r="I9" s="59"/>
      <c r="J9" s="59"/>
      <c r="K9" s="60"/>
      <c r="L9" s="61"/>
      <c r="M9" s="61"/>
      <c r="N9" s="62"/>
      <c r="O9" s="78" t="s">
        <v>180</v>
      </c>
      <c r="P9" s="64">
        <f>Q9/0.68</f>
        <v>15588235.294117646</v>
      </c>
      <c r="Q9" s="66">
        <v>10600000</v>
      </c>
      <c r="R9" s="63"/>
    </row>
    <row r="10" spans="2:20" ht="43.5" customHeight="1" x14ac:dyDescent="0.3">
      <c r="B10" s="165"/>
      <c r="C10" s="166"/>
      <c r="D10" s="166"/>
      <c r="E10" s="166"/>
      <c r="F10" s="166"/>
      <c r="G10" s="166"/>
      <c r="H10" s="166"/>
      <c r="I10" s="166"/>
      <c r="J10" s="166"/>
      <c r="K10" s="166"/>
      <c r="L10" s="166"/>
      <c r="M10" s="166"/>
      <c r="N10" s="166"/>
      <c r="O10" s="166"/>
      <c r="P10" s="166"/>
      <c r="Q10" s="167"/>
      <c r="R10" s="67">
        <f>SUM(Q7:Q9)</f>
        <v>106000000</v>
      </c>
    </row>
    <row r="11" spans="2:20" ht="69" customHeight="1" x14ac:dyDescent="0.25">
      <c r="B11" s="30" t="s">
        <v>155</v>
      </c>
      <c r="C11" s="96" t="s">
        <v>20</v>
      </c>
      <c r="D11" s="96" t="s">
        <v>21</v>
      </c>
      <c r="E11" s="96" t="s">
        <v>81</v>
      </c>
      <c r="F11" s="168">
        <v>2736</v>
      </c>
      <c r="G11" s="135">
        <v>18244</v>
      </c>
      <c r="H11" s="96" t="s">
        <v>14</v>
      </c>
      <c r="I11" s="96" t="s">
        <v>15</v>
      </c>
      <c r="J11" s="96" t="s">
        <v>81</v>
      </c>
      <c r="K11" s="119">
        <v>33.700000000000003</v>
      </c>
      <c r="L11" s="119">
        <v>2021</v>
      </c>
      <c r="M11" s="168">
        <v>36</v>
      </c>
      <c r="N11" s="25">
        <f>T11+(P13/2)</f>
        <v>48529411.764705881</v>
      </c>
      <c r="O11" s="99" t="s">
        <v>121</v>
      </c>
      <c r="P11" s="32">
        <f>17500000/0.68</f>
        <v>25735294.117647056</v>
      </c>
      <c r="Q11" s="168">
        <f>17500000+58384302</f>
        <v>75884302</v>
      </c>
      <c r="R11" s="26">
        <v>30500000</v>
      </c>
      <c r="S11" s="65">
        <f>R14-R13-R12</f>
        <v>30500000</v>
      </c>
      <c r="T11">
        <f>R11/0.68</f>
        <v>44852941.176470585</v>
      </c>
    </row>
    <row r="12" spans="2:20" ht="108" customHeight="1" x14ac:dyDescent="0.25">
      <c r="B12" s="15" t="s">
        <v>156</v>
      </c>
      <c r="C12" s="97"/>
      <c r="D12" s="97"/>
      <c r="E12" s="97"/>
      <c r="F12" s="170"/>
      <c r="G12" s="136"/>
      <c r="H12" s="97"/>
      <c r="I12" s="97"/>
      <c r="J12" s="97"/>
      <c r="K12" s="120"/>
      <c r="L12" s="120"/>
      <c r="M12" s="170"/>
      <c r="N12" s="37">
        <f>85859268+(P13/2)</f>
        <v>89535738.588235289</v>
      </c>
      <c r="O12" s="99"/>
      <c r="P12" s="32">
        <f>58384302/0.68</f>
        <v>85859267.647058815</v>
      </c>
      <c r="Q12" s="170"/>
      <c r="R12" s="26">
        <v>58384302</v>
      </c>
      <c r="S12" s="26"/>
    </row>
    <row r="13" spans="2:20" ht="108" hidden="1" customHeight="1" x14ac:dyDescent="0.3">
      <c r="B13" s="68"/>
      <c r="C13" s="69"/>
      <c r="D13" s="69"/>
      <c r="E13" s="69"/>
      <c r="F13" s="70"/>
      <c r="G13" s="71"/>
      <c r="H13" s="69"/>
      <c r="I13" s="69"/>
      <c r="J13" s="69"/>
      <c r="K13" s="72"/>
      <c r="L13" s="72"/>
      <c r="M13" s="70"/>
      <c r="N13" s="73"/>
      <c r="O13" s="79" t="s">
        <v>180</v>
      </c>
      <c r="P13" s="64">
        <f>Q13/0.68</f>
        <v>7352941.176470588</v>
      </c>
      <c r="Q13" s="80">
        <v>5000000</v>
      </c>
      <c r="R13" s="26">
        <v>5000000</v>
      </c>
      <c r="S13" s="26"/>
    </row>
    <row r="14" spans="2:20" ht="14.45" x14ac:dyDescent="0.3">
      <c r="R14" s="58">
        <f>SUM(R11:R13)</f>
        <v>93884302</v>
      </c>
      <c r="S14">
        <f>R14/0.68</f>
        <v>138065150</v>
      </c>
    </row>
  </sheetData>
  <mergeCells count="41">
    <mergeCell ref="B10:Q10"/>
    <mergeCell ref="C11:C12"/>
    <mergeCell ref="D11:D12"/>
    <mergeCell ref="E11:E12"/>
    <mergeCell ref="F11:F12"/>
    <mergeCell ref="G11:G12"/>
    <mergeCell ref="H11:H12"/>
    <mergeCell ref="I11:I12"/>
    <mergeCell ref="J11:J12"/>
    <mergeCell ref="K11:K12"/>
    <mergeCell ref="L11:L12"/>
    <mergeCell ref="M11:M12"/>
    <mergeCell ref="O11:O12"/>
    <mergeCell ref="Q11:Q12"/>
    <mergeCell ref="B2:P2"/>
    <mergeCell ref="B3:P3"/>
    <mergeCell ref="J7:J8"/>
    <mergeCell ref="K7:K8"/>
    <mergeCell ref="L7:L8"/>
    <mergeCell ref="M7:M8"/>
    <mergeCell ref="N7:N8"/>
    <mergeCell ref="G7:G8"/>
    <mergeCell ref="H7:H8"/>
    <mergeCell ref="I7:I8"/>
    <mergeCell ref="B7:B8"/>
    <mergeCell ref="C7:C8"/>
    <mergeCell ref="D7:D8"/>
    <mergeCell ref="E7:E8"/>
    <mergeCell ref="F7:F8"/>
    <mergeCell ref="B5:B6"/>
    <mergeCell ref="J5:J6"/>
    <mergeCell ref="K5:L5"/>
    <mergeCell ref="M5:M6"/>
    <mergeCell ref="N5:N6"/>
    <mergeCell ref="B4:Q4"/>
    <mergeCell ref="O5:Q5"/>
    <mergeCell ref="C5:D5"/>
    <mergeCell ref="E5:E6"/>
    <mergeCell ref="F5:F6"/>
    <mergeCell ref="G5:G6"/>
    <mergeCell ref="H5: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0"/>
  <sheetViews>
    <sheetView topLeftCell="G1" zoomScale="85" zoomScaleNormal="85" workbookViewId="0">
      <selection activeCell="Q6" sqref="Q6"/>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hidden="1" customWidth="1"/>
    <col min="19" max="19" width="29" hidden="1" customWidth="1"/>
    <col min="22" max="22" width="12" bestFit="1" customWidth="1"/>
  </cols>
  <sheetData>
    <row r="2" spans="2:19" ht="18" x14ac:dyDescent="0.25">
      <c r="B2" s="107" t="s">
        <v>101</v>
      </c>
      <c r="C2" s="107"/>
      <c r="D2" s="107"/>
      <c r="E2" s="107"/>
      <c r="F2" s="107"/>
      <c r="G2" s="107"/>
      <c r="H2" s="107"/>
      <c r="I2" s="107"/>
      <c r="J2" s="107"/>
      <c r="K2" s="107"/>
      <c r="L2" s="107"/>
      <c r="M2" s="107"/>
      <c r="N2" s="107"/>
      <c r="O2" s="107"/>
      <c r="P2" s="107"/>
    </row>
    <row r="3" spans="2:19" x14ac:dyDescent="0.25">
      <c r="B3" s="158" t="s">
        <v>102</v>
      </c>
      <c r="C3" s="158"/>
      <c r="D3" s="158"/>
      <c r="E3" s="158"/>
      <c r="F3" s="158"/>
      <c r="G3" s="158"/>
      <c r="H3" s="158"/>
      <c r="I3" s="158"/>
      <c r="J3" s="158"/>
      <c r="K3" s="158"/>
      <c r="L3" s="158"/>
      <c r="M3" s="158"/>
      <c r="N3" s="158"/>
      <c r="O3" s="158"/>
      <c r="P3" s="158"/>
    </row>
    <row r="4" spans="2:19" ht="37.5" customHeight="1" x14ac:dyDescent="0.3">
      <c r="B4" s="186" t="s">
        <v>123</v>
      </c>
      <c r="C4" s="187"/>
      <c r="D4" s="187"/>
      <c r="E4" s="187"/>
      <c r="F4" s="187"/>
      <c r="G4" s="187"/>
      <c r="H4" s="187"/>
      <c r="I4" s="187"/>
      <c r="J4" s="187"/>
      <c r="K4" s="187"/>
      <c r="L4" s="187"/>
      <c r="M4" s="187"/>
      <c r="N4" s="187"/>
      <c r="O4" s="187"/>
      <c r="P4" s="187"/>
      <c r="Q4" s="188"/>
      <c r="R4" s="58">
        <f>SUM(R1:R3)</f>
        <v>0</v>
      </c>
      <c r="S4">
        <f>R4/0.68</f>
        <v>0</v>
      </c>
    </row>
    <row r="5" spans="2:19"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89"/>
    </row>
    <row r="6" spans="2:19" s="22" customFormat="1" ht="135.6" customHeight="1" x14ac:dyDescent="0.25">
      <c r="B6" s="160"/>
      <c r="C6" s="8" t="s">
        <v>112</v>
      </c>
      <c r="D6" s="8" t="s">
        <v>113</v>
      </c>
      <c r="E6" s="162"/>
      <c r="F6" s="162"/>
      <c r="G6" s="162"/>
      <c r="H6" s="8" t="s">
        <v>112</v>
      </c>
      <c r="I6" s="8" t="s">
        <v>113</v>
      </c>
      <c r="J6" s="162"/>
      <c r="K6" s="8" t="s">
        <v>114</v>
      </c>
      <c r="L6" s="8" t="s">
        <v>115</v>
      </c>
      <c r="M6" s="162"/>
      <c r="N6" s="162"/>
      <c r="O6" s="8" t="s">
        <v>116</v>
      </c>
      <c r="P6" s="85" t="s">
        <v>117</v>
      </c>
      <c r="Q6" s="86" t="s">
        <v>190</v>
      </c>
    </row>
    <row r="7" spans="2:19" ht="57.75" customHeight="1" x14ac:dyDescent="0.25">
      <c r="B7" s="35" t="s">
        <v>16</v>
      </c>
      <c r="C7" s="90" t="s">
        <v>23</v>
      </c>
      <c r="D7" s="90" t="s">
        <v>24</v>
      </c>
      <c r="E7" s="90" t="s">
        <v>118</v>
      </c>
      <c r="F7" s="174">
        <v>224</v>
      </c>
      <c r="G7" s="174">
        <v>1118</v>
      </c>
      <c r="H7" s="96" t="s">
        <v>14</v>
      </c>
      <c r="I7" s="90" t="s">
        <v>15</v>
      </c>
      <c r="J7" s="90" t="s">
        <v>81</v>
      </c>
      <c r="K7" s="119">
        <v>11.8</v>
      </c>
      <c r="L7" s="119">
        <v>2018</v>
      </c>
      <c r="M7" s="119">
        <v>20</v>
      </c>
      <c r="N7" s="36">
        <v>20588235.289999999</v>
      </c>
      <c r="O7" s="101" t="s">
        <v>124</v>
      </c>
      <c r="P7" s="32">
        <f>14000000/0.68</f>
        <v>20588235.294117644</v>
      </c>
      <c r="Q7" s="146">
        <v>20000000</v>
      </c>
    </row>
    <row r="8" spans="2:19" ht="40.15" customHeight="1" x14ac:dyDescent="0.25">
      <c r="B8" s="17" t="s">
        <v>157</v>
      </c>
      <c r="C8" s="151"/>
      <c r="D8" s="151"/>
      <c r="E8" s="151"/>
      <c r="F8" s="175"/>
      <c r="G8" s="175"/>
      <c r="H8" s="122"/>
      <c r="I8" s="151"/>
      <c r="J8" s="151"/>
      <c r="K8" s="123"/>
      <c r="L8" s="123"/>
      <c r="M8" s="123"/>
      <c r="N8" s="32">
        <v>2941176.47</v>
      </c>
      <c r="O8" s="101"/>
      <c r="P8" s="32">
        <f>2000000/0.68</f>
        <v>2941176.4705882352</v>
      </c>
      <c r="Q8" s="146"/>
      <c r="S8" s="28"/>
    </row>
    <row r="9" spans="2:19" ht="48.75" customHeight="1" x14ac:dyDescent="0.25">
      <c r="B9" s="35" t="s">
        <v>158</v>
      </c>
      <c r="C9" s="151"/>
      <c r="D9" s="151"/>
      <c r="E9" s="151"/>
      <c r="F9" s="175"/>
      <c r="G9" s="175"/>
      <c r="H9" s="122"/>
      <c r="I9" s="151"/>
      <c r="J9" s="151"/>
      <c r="K9" s="123"/>
      <c r="L9" s="123"/>
      <c r="M9" s="123"/>
      <c r="N9" s="36">
        <f>2941176.47*2</f>
        <v>5882352.9400000004</v>
      </c>
      <c r="O9" s="96"/>
      <c r="P9" s="36">
        <f>4000000/0.68</f>
        <v>5882352.9411764704</v>
      </c>
      <c r="Q9" s="168"/>
      <c r="S9" s="28"/>
    </row>
    <row r="10" spans="2:19" ht="35.25" customHeight="1" x14ac:dyDescent="0.3">
      <c r="B10" s="83"/>
      <c r="C10" s="83"/>
      <c r="D10" s="83"/>
      <c r="E10" s="83"/>
      <c r="F10" s="83"/>
      <c r="G10" s="83"/>
      <c r="H10" s="83"/>
      <c r="I10" s="83"/>
      <c r="J10" s="83"/>
      <c r="K10" s="83"/>
      <c r="L10" s="83"/>
      <c r="M10" s="83"/>
      <c r="N10" s="83"/>
      <c r="O10" s="83"/>
      <c r="P10" s="83"/>
      <c r="Q10" s="83"/>
      <c r="R10" s="27">
        <v>20000000</v>
      </c>
    </row>
  </sheetData>
  <mergeCells count="27">
    <mergeCell ref="O5:Q5"/>
    <mergeCell ref="H5:I5"/>
    <mergeCell ref="J5:J6"/>
    <mergeCell ref="K5:L5"/>
    <mergeCell ref="M5:M6"/>
    <mergeCell ref="N5:N6"/>
    <mergeCell ref="B5:B6"/>
    <mergeCell ref="C5:D5"/>
    <mergeCell ref="E5:E6"/>
    <mergeCell ref="F5:F6"/>
    <mergeCell ref="G5:G6"/>
    <mergeCell ref="B2:P2"/>
    <mergeCell ref="B3:P3"/>
    <mergeCell ref="C7:C9"/>
    <mergeCell ref="D7:D9"/>
    <mergeCell ref="E7:E9"/>
    <mergeCell ref="F7:F9"/>
    <mergeCell ref="G7:G9"/>
    <mergeCell ref="O7:O9"/>
    <mergeCell ref="H7:H9"/>
    <mergeCell ref="I7:I9"/>
    <mergeCell ref="J7:J9"/>
    <mergeCell ref="K7:K9"/>
    <mergeCell ref="L7:L9"/>
    <mergeCell ref="M7:M9"/>
    <mergeCell ref="B4:Q4"/>
    <mergeCell ref="Q7:Q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1"/>
  <sheetViews>
    <sheetView topLeftCell="G1" zoomScale="73" zoomScaleNormal="73" workbookViewId="0">
      <selection activeCell="Q6" sqref="Q6"/>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hidden="1" customWidth="1"/>
    <col min="19" max="19" width="29" hidden="1" customWidth="1"/>
    <col min="22" max="22" width="12" bestFit="1" customWidth="1"/>
  </cols>
  <sheetData>
    <row r="2" spans="2:19" ht="18" x14ac:dyDescent="0.25">
      <c r="B2" s="107" t="s">
        <v>101</v>
      </c>
      <c r="C2" s="107"/>
      <c r="D2" s="107"/>
      <c r="E2" s="107"/>
      <c r="F2" s="107"/>
      <c r="G2" s="107"/>
      <c r="H2" s="107"/>
      <c r="I2" s="107"/>
      <c r="J2" s="107"/>
      <c r="K2" s="107"/>
      <c r="L2" s="107"/>
      <c r="M2" s="107"/>
      <c r="N2" s="107"/>
      <c r="O2" s="107"/>
      <c r="P2" s="107"/>
    </row>
    <row r="3" spans="2:19" x14ac:dyDescent="0.25">
      <c r="B3" s="158" t="s">
        <v>102</v>
      </c>
      <c r="C3" s="158"/>
      <c r="D3" s="158"/>
      <c r="E3" s="158"/>
      <c r="F3" s="158"/>
      <c r="G3" s="158"/>
      <c r="H3" s="158"/>
      <c r="I3" s="158"/>
      <c r="J3" s="158"/>
      <c r="K3" s="158"/>
      <c r="L3" s="158"/>
      <c r="M3" s="158"/>
      <c r="N3" s="158"/>
      <c r="O3" s="158"/>
      <c r="P3" s="158"/>
    </row>
    <row r="4" spans="2:19" ht="35.25" customHeight="1" x14ac:dyDescent="0.3">
      <c r="B4" s="186" t="s">
        <v>126</v>
      </c>
      <c r="C4" s="187"/>
      <c r="D4" s="187"/>
      <c r="E4" s="187"/>
      <c r="F4" s="187"/>
      <c r="G4" s="187"/>
      <c r="H4" s="187"/>
      <c r="I4" s="187"/>
      <c r="J4" s="187"/>
      <c r="K4" s="187"/>
      <c r="L4" s="187"/>
      <c r="M4" s="187"/>
      <c r="N4" s="187"/>
      <c r="O4" s="187"/>
      <c r="P4" s="187"/>
      <c r="Q4" s="188"/>
      <c r="R4" s="27">
        <v>20000000</v>
      </c>
    </row>
    <row r="5" spans="2:19"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89"/>
    </row>
    <row r="6" spans="2:19" s="22" customFormat="1" ht="135.6" customHeight="1" x14ac:dyDescent="0.25">
      <c r="B6" s="160"/>
      <c r="C6" s="8" t="s">
        <v>112</v>
      </c>
      <c r="D6" s="8" t="s">
        <v>113</v>
      </c>
      <c r="E6" s="162"/>
      <c r="F6" s="162"/>
      <c r="G6" s="162"/>
      <c r="H6" s="8" t="s">
        <v>112</v>
      </c>
      <c r="I6" s="8" t="s">
        <v>113</v>
      </c>
      <c r="J6" s="162"/>
      <c r="K6" s="8" t="s">
        <v>114</v>
      </c>
      <c r="L6" s="8" t="s">
        <v>115</v>
      </c>
      <c r="M6" s="162"/>
      <c r="N6" s="162"/>
      <c r="O6" s="8" t="s">
        <v>116</v>
      </c>
      <c r="P6" s="85" t="s">
        <v>117</v>
      </c>
      <c r="Q6" s="86" t="s">
        <v>190</v>
      </c>
    </row>
    <row r="7" spans="2:19" ht="43.5" customHeight="1" x14ac:dyDescent="0.25">
      <c r="B7" s="155" t="s">
        <v>125</v>
      </c>
      <c r="C7" s="90" t="s">
        <v>28</v>
      </c>
      <c r="D7" s="90" t="s">
        <v>29</v>
      </c>
      <c r="E7" s="96" t="s">
        <v>81</v>
      </c>
      <c r="F7" s="90">
        <v>460</v>
      </c>
      <c r="G7" s="90">
        <v>2300</v>
      </c>
      <c r="H7" s="96" t="s">
        <v>28</v>
      </c>
      <c r="I7" s="90" t="s">
        <v>27</v>
      </c>
      <c r="J7" s="90" t="s">
        <v>81</v>
      </c>
      <c r="K7" s="88">
        <v>60</v>
      </c>
      <c r="L7" s="88">
        <v>2018</v>
      </c>
      <c r="M7" s="90">
        <v>80</v>
      </c>
      <c r="N7" s="168">
        <v>24058823.530000001</v>
      </c>
      <c r="O7" s="96" t="s">
        <v>188</v>
      </c>
      <c r="P7" s="32">
        <f>10000000/0.68</f>
        <v>14705882.352941176</v>
      </c>
      <c r="Q7" s="146" t="s">
        <v>189</v>
      </c>
    </row>
    <row r="8" spans="2:19" ht="37.5" customHeight="1" x14ac:dyDescent="0.25">
      <c r="B8" s="156"/>
      <c r="C8" s="151"/>
      <c r="D8" s="151"/>
      <c r="E8" s="122"/>
      <c r="F8" s="151"/>
      <c r="G8" s="151"/>
      <c r="H8" s="122"/>
      <c r="I8" s="151"/>
      <c r="J8" s="151"/>
      <c r="K8" s="121"/>
      <c r="L8" s="121"/>
      <c r="M8" s="151"/>
      <c r="N8" s="169"/>
      <c r="O8" s="122"/>
      <c r="P8" s="32">
        <f>5000000/0.68</f>
        <v>7352941.176470588</v>
      </c>
      <c r="Q8" s="146"/>
    </row>
    <row r="9" spans="2:19" ht="48" customHeight="1" x14ac:dyDescent="0.25">
      <c r="B9" s="157"/>
      <c r="C9" s="151"/>
      <c r="D9" s="151"/>
      <c r="E9" s="122"/>
      <c r="F9" s="151"/>
      <c r="G9" s="151"/>
      <c r="H9" s="122"/>
      <c r="I9" s="151"/>
      <c r="J9" s="151"/>
      <c r="K9" s="121"/>
      <c r="L9" s="121"/>
      <c r="M9" s="151"/>
      <c r="N9" s="170"/>
      <c r="O9" s="122"/>
      <c r="P9" s="32">
        <f>1360000/0.68</f>
        <v>1999999.9999999998</v>
      </c>
      <c r="Q9" s="146"/>
    </row>
    <row r="10" spans="2:19" ht="53.25" customHeight="1" x14ac:dyDescent="0.25">
      <c r="B10" s="17" t="s">
        <v>127</v>
      </c>
      <c r="C10" s="91"/>
      <c r="D10" s="91"/>
      <c r="E10" s="97"/>
      <c r="F10" s="91"/>
      <c r="G10" s="91"/>
      <c r="H10" s="97"/>
      <c r="I10" s="91"/>
      <c r="J10" s="91"/>
      <c r="K10" s="89"/>
      <c r="L10" s="89"/>
      <c r="M10" s="91"/>
      <c r="N10" s="32">
        <v>12705882.35</v>
      </c>
      <c r="O10" s="11" t="s">
        <v>187</v>
      </c>
      <c r="P10" s="32">
        <f>8640000/0.68</f>
        <v>12705882.352941176</v>
      </c>
      <c r="Q10" s="146"/>
      <c r="S10" s="28">
        <f>10000000/0.68</f>
        <v>14705882.352941176</v>
      </c>
    </row>
    <row r="11" spans="2:19" ht="47.25" customHeight="1" x14ac:dyDescent="0.3">
      <c r="B11" s="83"/>
      <c r="C11" s="83"/>
      <c r="D11" s="83"/>
      <c r="E11" s="83"/>
      <c r="F11" s="83"/>
      <c r="G11" s="83"/>
      <c r="H11" s="83"/>
      <c r="I11" s="83"/>
      <c r="J11" s="83"/>
      <c r="K11" s="83"/>
      <c r="L11" s="83"/>
      <c r="M11" s="83"/>
      <c r="N11" s="83"/>
      <c r="O11" s="83"/>
      <c r="P11" s="83"/>
      <c r="Q11" s="83"/>
      <c r="R11" s="58">
        <v>25000000</v>
      </c>
    </row>
  </sheetData>
  <mergeCells count="29">
    <mergeCell ref="B5:B6"/>
    <mergeCell ref="C5:D5"/>
    <mergeCell ref="E5:E6"/>
    <mergeCell ref="F5:F6"/>
    <mergeCell ref="G5:G6"/>
    <mergeCell ref="M7:M10"/>
    <mergeCell ref="N7:N9"/>
    <mergeCell ref="O7:O9"/>
    <mergeCell ref="H5:I5"/>
    <mergeCell ref="J5:J6"/>
    <mergeCell ref="K5:L5"/>
    <mergeCell ref="M5:M6"/>
    <mergeCell ref="N5:N6"/>
    <mergeCell ref="Q7:Q10"/>
    <mergeCell ref="B2:P2"/>
    <mergeCell ref="B3:P3"/>
    <mergeCell ref="O5:Q5"/>
    <mergeCell ref="B4:Q4"/>
    <mergeCell ref="B7:B9"/>
    <mergeCell ref="C7:C10"/>
    <mergeCell ref="D7:D10"/>
    <mergeCell ref="E7:E10"/>
    <mergeCell ref="F7:F10"/>
    <mergeCell ref="G7:G10"/>
    <mergeCell ref="H7:H10"/>
    <mergeCell ref="I7:I10"/>
    <mergeCell ref="J7:J10"/>
    <mergeCell ref="K7:K10"/>
    <mergeCell ref="L7:L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9"/>
  <sheetViews>
    <sheetView zoomScale="59" zoomScaleNormal="59" workbookViewId="0">
      <selection activeCell="Q6" sqref="Q6"/>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hidden="1" customWidth="1"/>
    <col min="19" max="19" width="29" hidden="1" customWidth="1"/>
    <col min="20" max="20" width="0" hidden="1" customWidth="1"/>
    <col min="22" max="22" width="12" bestFit="1" customWidth="1"/>
  </cols>
  <sheetData>
    <row r="2" spans="2:18" ht="18" x14ac:dyDescent="0.25">
      <c r="B2" s="107" t="s">
        <v>101</v>
      </c>
      <c r="C2" s="107"/>
      <c r="D2" s="107"/>
      <c r="E2" s="107"/>
      <c r="F2" s="107"/>
      <c r="G2" s="107"/>
      <c r="H2" s="107"/>
      <c r="I2" s="107"/>
      <c r="J2" s="107"/>
      <c r="K2" s="107"/>
      <c r="L2" s="107"/>
      <c r="M2" s="107"/>
      <c r="N2" s="107"/>
      <c r="O2" s="107"/>
      <c r="P2" s="107"/>
    </row>
    <row r="3" spans="2:18" x14ac:dyDescent="0.25">
      <c r="B3" s="158" t="s">
        <v>102</v>
      </c>
      <c r="C3" s="158"/>
      <c r="D3" s="158"/>
      <c r="E3" s="158"/>
      <c r="F3" s="158"/>
      <c r="G3" s="158"/>
      <c r="H3" s="158"/>
      <c r="I3" s="158"/>
      <c r="J3" s="158"/>
      <c r="K3" s="158"/>
      <c r="L3" s="158"/>
      <c r="M3" s="158"/>
      <c r="N3" s="158"/>
      <c r="O3" s="158"/>
      <c r="P3" s="158"/>
    </row>
    <row r="4" spans="2:18" ht="47.25" customHeight="1" x14ac:dyDescent="0.3">
      <c r="B4" s="190" t="s">
        <v>128</v>
      </c>
      <c r="C4" s="191"/>
      <c r="D4" s="191"/>
      <c r="E4" s="191"/>
      <c r="F4" s="191"/>
      <c r="G4" s="191"/>
      <c r="H4" s="191"/>
      <c r="I4" s="191"/>
      <c r="J4" s="191"/>
      <c r="K4" s="191"/>
      <c r="L4" s="191"/>
      <c r="M4" s="191"/>
      <c r="N4" s="191"/>
      <c r="O4" s="191"/>
      <c r="P4" s="191"/>
      <c r="Q4" s="192"/>
      <c r="R4" s="58">
        <v>25000000</v>
      </c>
    </row>
    <row r="5" spans="2:18"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89"/>
    </row>
    <row r="6" spans="2:18" s="22" customFormat="1" ht="135.6" customHeight="1" x14ac:dyDescent="0.25">
      <c r="B6" s="160"/>
      <c r="C6" s="8" t="s">
        <v>112</v>
      </c>
      <c r="D6" s="8" t="s">
        <v>113</v>
      </c>
      <c r="E6" s="162"/>
      <c r="F6" s="162"/>
      <c r="G6" s="162"/>
      <c r="H6" s="8" t="s">
        <v>112</v>
      </c>
      <c r="I6" s="8" t="s">
        <v>113</v>
      </c>
      <c r="J6" s="162"/>
      <c r="K6" s="8" t="s">
        <v>114</v>
      </c>
      <c r="L6" s="8" t="s">
        <v>115</v>
      </c>
      <c r="M6" s="162"/>
      <c r="N6" s="162"/>
      <c r="O6" s="8" t="s">
        <v>116</v>
      </c>
      <c r="P6" s="85" t="s">
        <v>117</v>
      </c>
      <c r="Q6" s="86" t="s">
        <v>190</v>
      </c>
    </row>
    <row r="7" spans="2:18" ht="75.75" customHeight="1" x14ac:dyDescent="0.25">
      <c r="B7" s="100" t="s">
        <v>122</v>
      </c>
      <c r="C7" s="90" t="s">
        <v>48</v>
      </c>
      <c r="D7" s="90" t="s">
        <v>49</v>
      </c>
      <c r="E7" s="90" t="s">
        <v>147</v>
      </c>
      <c r="F7" s="147">
        <v>60</v>
      </c>
      <c r="G7" s="147">
        <v>300</v>
      </c>
      <c r="H7" s="96" t="s">
        <v>26</v>
      </c>
      <c r="I7" s="90" t="s">
        <v>27</v>
      </c>
      <c r="J7" s="90" t="s">
        <v>81</v>
      </c>
      <c r="K7" s="90">
        <v>60</v>
      </c>
      <c r="L7" s="90">
        <v>2018</v>
      </c>
      <c r="M7" s="90">
        <v>80</v>
      </c>
      <c r="N7" s="146">
        <v>58823529.409999996</v>
      </c>
      <c r="O7" s="11" t="s">
        <v>139</v>
      </c>
      <c r="P7" s="32">
        <f>12000000/0.68</f>
        <v>17647058.823529411</v>
      </c>
      <c r="Q7" s="40">
        <v>12000000</v>
      </c>
    </row>
    <row r="8" spans="2:18" ht="48" customHeight="1" x14ac:dyDescent="0.25">
      <c r="B8" s="155"/>
      <c r="C8" s="151"/>
      <c r="D8" s="151"/>
      <c r="E8" s="151"/>
      <c r="F8" s="185"/>
      <c r="G8" s="185"/>
      <c r="H8" s="122"/>
      <c r="I8" s="151"/>
      <c r="J8" s="151"/>
      <c r="K8" s="151"/>
      <c r="L8" s="151"/>
      <c r="M8" s="151"/>
      <c r="N8" s="168"/>
      <c r="O8" s="24" t="s">
        <v>140</v>
      </c>
      <c r="P8" s="36">
        <f>28000000/0.68</f>
        <v>41176470.588235289</v>
      </c>
      <c r="Q8" s="51">
        <v>28000000</v>
      </c>
    </row>
    <row r="9" spans="2:18" ht="66" customHeight="1" x14ac:dyDescent="0.3">
      <c r="B9" s="83"/>
      <c r="C9" s="83"/>
      <c r="D9" s="83"/>
      <c r="E9" s="83"/>
      <c r="F9" s="83"/>
      <c r="G9" s="83"/>
      <c r="H9" s="83"/>
      <c r="I9" s="83"/>
      <c r="J9" s="83"/>
      <c r="K9" s="83"/>
      <c r="L9" s="83"/>
      <c r="M9" s="83"/>
      <c r="N9" s="83"/>
      <c r="O9" s="83"/>
      <c r="P9" s="83"/>
      <c r="Q9" s="83"/>
      <c r="R9" s="58">
        <f>SUM(Q7:Q8)</f>
        <v>40000000</v>
      </c>
    </row>
  </sheetData>
  <mergeCells count="27">
    <mergeCell ref="G7:G8"/>
    <mergeCell ref="B5:B6"/>
    <mergeCell ref="C5:D5"/>
    <mergeCell ref="E5:E6"/>
    <mergeCell ref="F5:F6"/>
    <mergeCell ref="G5:G6"/>
    <mergeCell ref="H5:I5"/>
    <mergeCell ref="J5:J6"/>
    <mergeCell ref="K5:L5"/>
    <mergeCell ref="M5:M6"/>
    <mergeCell ref="N5:N6"/>
    <mergeCell ref="O5:Q5"/>
    <mergeCell ref="B2:P2"/>
    <mergeCell ref="B3:P3"/>
    <mergeCell ref="B7:B8"/>
    <mergeCell ref="H7:H8"/>
    <mergeCell ref="I7:I8"/>
    <mergeCell ref="J7:J8"/>
    <mergeCell ref="K7:K8"/>
    <mergeCell ref="L7:L8"/>
    <mergeCell ref="M7:M8"/>
    <mergeCell ref="N7:N8"/>
    <mergeCell ref="B4:Q4"/>
    <mergeCell ref="C7:C8"/>
    <mergeCell ref="D7:D8"/>
    <mergeCell ref="E7:E8"/>
    <mergeCell ref="F7:F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0"/>
  <sheetViews>
    <sheetView topLeftCell="D4" zoomScale="71" zoomScaleNormal="71" workbookViewId="0">
      <selection activeCell="Q6" sqref="Q1:T1048576"/>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hidden="1" customWidth="1"/>
    <col min="18" max="18" width="18.42578125" hidden="1" customWidth="1"/>
    <col min="19" max="19" width="29" hidden="1" customWidth="1"/>
    <col min="20" max="20" width="0" hidden="1" customWidth="1"/>
    <col min="22" max="22" width="12" bestFit="1" customWidth="1"/>
  </cols>
  <sheetData>
    <row r="2" spans="2:18" ht="18" x14ac:dyDescent="0.25">
      <c r="B2" s="107" t="s">
        <v>101</v>
      </c>
      <c r="C2" s="107"/>
      <c r="D2" s="107"/>
      <c r="E2" s="107"/>
      <c r="F2" s="107"/>
      <c r="G2" s="107"/>
      <c r="H2" s="107"/>
      <c r="I2" s="107"/>
      <c r="J2" s="107"/>
      <c r="K2" s="107"/>
      <c r="L2" s="107"/>
      <c r="M2" s="107"/>
      <c r="N2" s="107"/>
      <c r="O2" s="107"/>
      <c r="P2" s="107"/>
    </row>
    <row r="3" spans="2:18" x14ac:dyDescent="0.25">
      <c r="B3" s="158" t="s">
        <v>102</v>
      </c>
      <c r="C3" s="158"/>
      <c r="D3" s="158"/>
      <c r="E3" s="158"/>
      <c r="F3" s="158"/>
      <c r="G3" s="158"/>
      <c r="H3" s="158"/>
      <c r="I3" s="158"/>
      <c r="J3" s="158"/>
      <c r="K3" s="158"/>
      <c r="L3" s="158"/>
      <c r="M3" s="158"/>
      <c r="N3" s="158"/>
      <c r="O3" s="158"/>
      <c r="P3" s="158"/>
    </row>
    <row r="4" spans="2:18" ht="66" customHeight="1" x14ac:dyDescent="0.3">
      <c r="B4" s="190" t="s">
        <v>129</v>
      </c>
      <c r="C4" s="191"/>
      <c r="D4" s="191"/>
      <c r="E4" s="191"/>
      <c r="F4" s="191"/>
      <c r="G4" s="191"/>
      <c r="H4" s="191"/>
      <c r="I4" s="191"/>
      <c r="J4" s="191"/>
      <c r="K4" s="191"/>
      <c r="L4" s="191"/>
      <c r="M4" s="191"/>
      <c r="N4" s="191"/>
      <c r="O4" s="191"/>
      <c r="P4" s="191"/>
      <c r="Q4" s="192"/>
      <c r="R4" s="58">
        <f>SUM(Q2:Q3)</f>
        <v>0</v>
      </c>
    </row>
    <row r="5" spans="2:18"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89"/>
    </row>
    <row r="6" spans="2:18" s="22" customFormat="1" ht="135.6" customHeight="1" x14ac:dyDescent="0.25">
      <c r="B6" s="160"/>
      <c r="C6" s="8" t="s">
        <v>112</v>
      </c>
      <c r="D6" s="8" t="s">
        <v>113</v>
      </c>
      <c r="E6" s="162"/>
      <c r="F6" s="162"/>
      <c r="G6" s="162"/>
      <c r="H6" s="8" t="s">
        <v>112</v>
      </c>
      <c r="I6" s="8" t="s">
        <v>113</v>
      </c>
      <c r="J6" s="162"/>
      <c r="K6" s="8" t="s">
        <v>114</v>
      </c>
      <c r="L6" s="8" t="s">
        <v>115</v>
      </c>
      <c r="M6" s="162"/>
      <c r="N6" s="162"/>
      <c r="O6" s="8" t="s">
        <v>116</v>
      </c>
      <c r="P6" s="85" t="s">
        <v>117</v>
      </c>
      <c r="Q6" s="86" t="s">
        <v>190</v>
      </c>
    </row>
    <row r="7" spans="2:18" ht="63" customHeight="1" x14ac:dyDescent="0.25">
      <c r="B7" s="155" t="s">
        <v>148</v>
      </c>
      <c r="C7" s="34" t="s">
        <v>34</v>
      </c>
      <c r="D7" s="11" t="s">
        <v>35</v>
      </c>
      <c r="E7" s="34" t="s">
        <v>81</v>
      </c>
      <c r="F7" s="33">
        <v>12717</v>
      </c>
      <c r="G7" s="33">
        <v>63583</v>
      </c>
      <c r="H7" s="90" t="s">
        <v>26</v>
      </c>
      <c r="I7" s="90" t="s">
        <v>27</v>
      </c>
      <c r="J7" s="90" t="s">
        <v>81</v>
      </c>
      <c r="K7" s="90">
        <v>60</v>
      </c>
      <c r="L7" s="90">
        <v>2018</v>
      </c>
      <c r="M7" s="90">
        <v>80</v>
      </c>
      <c r="N7" s="152">
        <v>276470588.23000002</v>
      </c>
      <c r="O7" s="38" t="s">
        <v>141</v>
      </c>
      <c r="P7" s="32">
        <f>75200000/0.68</f>
        <v>110588235.29411764</v>
      </c>
      <c r="Q7" s="25">
        <v>75200000</v>
      </c>
    </row>
    <row r="8" spans="2:18" ht="45" customHeight="1" x14ac:dyDescent="0.25">
      <c r="B8" s="156"/>
      <c r="C8" s="96" t="s">
        <v>23</v>
      </c>
      <c r="D8" s="96" t="s">
        <v>24</v>
      </c>
      <c r="E8" s="96" t="s">
        <v>81</v>
      </c>
      <c r="F8" s="135">
        <v>17495</v>
      </c>
      <c r="G8" s="135">
        <v>87575</v>
      </c>
      <c r="H8" s="151"/>
      <c r="I8" s="151"/>
      <c r="J8" s="151"/>
      <c r="K8" s="151"/>
      <c r="L8" s="151"/>
      <c r="M8" s="151"/>
      <c r="N8" s="153"/>
      <c r="O8" s="38" t="s">
        <v>176</v>
      </c>
      <c r="P8" s="32">
        <f>56400000/0.68</f>
        <v>82941176.470588222</v>
      </c>
      <c r="Q8" s="25">
        <v>56400000</v>
      </c>
    </row>
    <row r="9" spans="2:18" ht="32.25" customHeight="1" x14ac:dyDescent="0.25">
      <c r="B9" s="157"/>
      <c r="C9" s="97"/>
      <c r="D9" s="97"/>
      <c r="E9" s="149"/>
      <c r="F9" s="150"/>
      <c r="G9" s="150"/>
      <c r="H9" s="91"/>
      <c r="I9" s="91"/>
      <c r="J9" s="91"/>
      <c r="K9" s="91"/>
      <c r="L9" s="91"/>
      <c r="M9" s="91"/>
      <c r="N9" s="154"/>
      <c r="O9" s="38" t="s">
        <v>177</v>
      </c>
      <c r="P9" s="32">
        <f>6400000/0.68</f>
        <v>9411764.7058823518</v>
      </c>
      <c r="Q9" s="36">
        <v>6400000</v>
      </c>
      <c r="R9" t="s">
        <v>191</v>
      </c>
    </row>
    <row r="10" spans="2:18" ht="68.25" customHeight="1" x14ac:dyDescent="0.3">
      <c r="B10" s="83"/>
      <c r="C10" s="83"/>
      <c r="D10" s="83"/>
      <c r="E10" s="83"/>
      <c r="F10" s="83"/>
      <c r="G10" s="83"/>
      <c r="H10" s="83"/>
      <c r="I10" s="83"/>
      <c r="J10" s="83"/>
      <c r="K10" s="83"/>
      <c r="L10" s="83"/>
      <c r="M10" s="83"/>
      <c r="N10" s="83"/>
      <c r="O10" s="83"/>
      <c r="P10" s="83"/>
      <c r="Q10" s="83"/>
      <c r="R10" s="58">
        <f>SUM(Q7:Q9)</f>
        <v>138000000</v>
      </c>
    </row>
  </sheetData>
  <mergeCells count="27">
    <mergeCell ref="N5:N6"/>
    <mergeCell ref="B5:B6"/>
    <mergeCell ref="C5:D5"/>
    <mergeCell ref="E5:E6"/>
    <mergeCell ref="F5:F6"/>
    <mergeCell ref="G5:G6"/>
    <mergeCell ref="M7:M9"/>
    <mergeCell ref="H5:I5"/>
    <mergeCell ref="J5:J6"/>
    <mergeCell ref="K5:L5"/>
    <mergeCell ref="M5:M6"/>
    <mergeCell ref="B2:P2"/>
    <mergeCell ref="B3:P3"/>
    <mergeCell ref="B4:Q4"/>
    <mergeCell ref="B7:B9"/>
    <mergeCell ref="H7:H9"/>
    <mergeCell ref="O5:Q5"/>
    <mergeCell ref="N7:N9"/>
    <mergeCell ref="C8:C9"/>
    <mergeCell ref="D8:D9"/>
    <mergeCell ref="E8:E9"/>
    <mergeCell ref="F8:F9"/>
    <mergeCell ref="G8:G9"/>
    <mergeCell ref="I7:I9"/>
    <mergeCell ref="J7:J9"/>
    <mergeCell ref="K7:K9"/>
    <mergeCell ref="L7:L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8"/>
  <sheetViews>
    <sheetView topLeftCell="J1" zoomScale="66" zoomScaleNormal="66" workbookViewId="0">
      <selection activeCell="Q6" sqref="Q6"/>
    </sheetView>
  </sheetViews>
  <sheetFormatPr defaultColWidth="8.7109375" defaultRowHeight="15" x14ac:dyDescent="0.25"/>
  <cols>
    <col min="2" max="2" width="19.28515625" customWidth="1"/>
    <col min="3" max="3" width="17.140625" customWidth="1"/>
    <col min="4" max="4" width="20.140625" customWidth="1"/>
    <col min="5" max="5" width="12.7109375" style="6" customWidth="1"/>
    <col min="6" max="6" width="15" style="23" customWidth="1"/>
    <col min="7" max="7" width="11.28515625" style="23" customWidth="1"/>
    <col min="8" max="8" width="17.140625" customWidth="1"/>
    <col min="9" max="9" width="20.140625" customWidth="1"/>
    <col min="10" max="10" width="12.7109375" style="6" customWidth="1"/>
    <col min="11" max="11" width="10.7109375" style="23" customWidth="1"/>
    <col min="12" max="13" width="11.28515625" style="23" customWidth="1"/>
    <col min="14" max="14" width="20.28515625" style="23" customWidth="1"/>
    <col min="15" max="15" width="54.7109375" style="6" customWidth="1"/>
    <col min="16" max="16" width="19.42578125" style="23" customWidth="1"/>
    <col min="17" max="17" width="41.85546875" bestFit="1" customWidth="1"/>
    <col min="18" max="18" width="18.42578125" hidden="1" customWidth="1"/>
    <col min="19" max="19" width="29" hidden="1" customWidth="1"/>
    <col min="20" max="21" width="0" hidden="1" customWidth="1"/>
    <col min="22" max="22" width="12" hidden="1" customWidth="1"/>
    <col min="23" max="24" width="0" hidden="1" customWidth="1"/>
  </cols>
  <sheetData>
    <row r="2" spans="2:18" ht="18" x14ac:dyDescent="0.25">
      <c r="B2" s="107" t="s">
        <v>101</v>
      </c>
      <c r="C2" s="107"/>
      <c r="D2" s="107"/>
      <c r="E2" s="107"/>
      <c r="F2" s="107"/>
      <c r="G2" s="107"/>
      <c r="H2" s="107"/>
      <c r="I2" s="107"/>
      <c r="J2" s="107"/>
      <c r="K2" s="107"/>
      <c r="L2" s="107"/>
      <c r="M2" s="107"/>
      <c r="N2" s="107"/>
      <c r="O2" s="107"/>
      <c r="P2" s="107"/>
    </row>
    <row r="3" spans="2:18" x14ac:dyDescent="0.25">
      <c r="B3" s="158" t="s">
        <v>102</v>
      </c>
      <c r="C3" s="158"/>
      <c r="D3" s="158"/>
      <c r="E3" s="158"/>
      <c r="F3" s="158"/>
      <c r="G3" s="158"/>
      <c r="H3" s="158"/>
      <c r="I3" s="158"/>
      <c r="J3" s="158"/>
      <c r="K3" s="158"/>
      <c r="L3" s="158"/>
      <c r="M3" s="158"/>
      <c r="N3" s="158"/>
      <c r="O3" s="158"/>
      <c r="P3" s="158"/>
    </row>
    <row r="4" spans="2:18" ht="68.25" customHeight="1" x14ac:dyDescent="0.3">
      <c r="B4" s="186" t="s">
        <v>130</v>
      </c>
      <c r="C4" s="187"/>
      <c r="D4" s="187"/>
      <c r="E4" s="187"/>
      <c r="F4" s="187"/>
      <c r="G4" s="187"/>
      <c r="H4" s="187"/>
      <c r="I4" s="187"/>
      <c r="J4" s="187"/>
      <c r="K4" s="187"/>
      <c r="L4" s="187"/>
      <c r="M4" s="187"/>
      <c r="N4" s="187"/>
      <c r="O4" s="187"/>
      <c r="P4" s="187"/>
      <c r="Q4" s="188"/>
      <c r="R4" s="58">
        <f>SUM(Q1:Q3)</f>
        <v>0</v>
      </c>
    </row>
    <row r="5" spans="2:18" s="22" customFormat="1" ht="18" customHeight="1" x14ac:dyDescent="0.25">
      <c r="B5" s="159" t="s">
        <v>104</v>
      </c>
      <c r="C5" s="161" t="s">
        <v>105</v>
      </c>
      <c r="D5" s="161"/>
      <c r="E5" s="161" t="s">
        <v>106</v>
      </c>
      <c r="F5" s="161" t="s">
        <v>107</v>
      </c>
      <c r="G5" s="161" t="s">
        <v>108</v>
      </c>
      <c r="H5" s="161" t="s">
        <v>105</v>
      </c>
      <c r="I5" s="161"/>
      <c r="J5" s="161" t="s">
        <v>106</v>
      </c>
      <c r="K5" s="161" t="s">
        <v>109</v>
      </c>
      <c r="L5" s="161"/>
      <c r="M5" s="161" t="s">
        <v>108</v>
      </c>
      <c r="N5" s="161" t="s">
        <v>110</v>
      </c>
      <c r="O5" s="161" t="s">
        <v>111</v>
      </c>
      <c r="P5" s="163"/>
      <c r="Q5" s="189"/>
    </row>
    <row r="6" spans="2:18" s="22" customFormat="1" ht="135.6" customHeight="1" x14ac:dyDescent="0.25">
      <c r="B6" s="160"/>
      <c r="C6" s="8" t="s">
        <v>112</v>
      </c>
      <c r="D6" s="8" t="s">
        <v>113</v>
      </c>
      <c r="E6" s="162"/>
      <c r="F6" s="162"/>
      <c r="G6" s="162"/>
      <c r="H6" s="8" t="s">
        <v>112</v>
      </c>
      <c r="I6" s="8" t="s">
        <v>113</v>
      </c>
      <c r="J6" s="162"/>
      <c r="K6" s="8" t="s">
        <v>114</v>
      </c>
      <c r="L6" s="8" t="s">
        <v>115</v>
      </c>
      <c r="M6" s="162"/>
      <c r="N6" s="162"/>
      <c r="O6" s="8" t="s">
        <v>116</v>
      </c>
      <c r="P6" s="85" t="s">
        <v>117</v>
      </c>
      <c r="Q6" s="86" t="s">
        <v>190</v>
      </c>
    </row>
    <row r="7" spans="2:18" ht="91.5" customHeight="1" x14ac:dyDescent="0.3">
      <c r="B7" s="35" t="s">
        <v>150</v>
      </c>
      <c r="C7" s="42" t="s">
        <v>23</v>
      </c>
      <c r="D7" s="38" t="s">
        <v>24</v>
      </c>
      <c r="E7" s="42" t="s">
        <v>81</v>
      </c>
      <c r="F7" s="43">
        <v>1259</v>
      </c>
      <c r="G7" s="43">
        <v>6296</v>
      </c>
      <c r="H7" s="42" t="s">
        <v>26</v>
      </c>
      <c r="I7" s="38" t="s">
        <v>27</v>
      </c>
      <c r="J7" s="42" t="s">
        <v>81</v>
      </c>
      <c r="K7" s="57">
        <v>60</v>
      </c>
      <c r="L7" s="57">
        <v>2018</v>
      </c>
      <c r="M7" s="57">
        <v>80</v>
      </c>
      <c r="N7" s="36">
        <v>41456052.569999993</v>
      </c>
      <c r="O7" s="42" t="s">
        <v>131</v>
      </c>
      <c r="P7" s="36">
        <f>28190116/0.68</f>
        <v>41456052.941176467</v>
      </c>
      <c r="Q7" s="36">
        <v>28190116</v>
      </c>
    </row>
    <row r="8" spans="2:18" ht="39.75" customHeight="1" x14ac:dyDescent="0.3">
      <c r="B8" s="83"/>
      <c r="C8" s="83"/>
      <c r="D8" s="83"/>
      <c r="E8" s="83"/>
      <c r="F8" s="83"/>
      <c r="G8" s="83"/>
      <c r="H8" s="83"/>
      <c r="I8" s="83"/>
      <c r="J8" s="83"/>
      <c r="K8" s="83"/>
      <c r="L8" s="83"/>
      <c r="M8" s="83"/>
      <c r="N8" s="83"/>
      <c r="O8" s="83"/>
      <c r="P8" s="83"/>
      <c r="Q8" s="83"/>
      <c r="R8" s="58">
        <f>SUM(Q7)</f>
        <v>28190116</v>
      </c>
    </row>
  </sheetData>
  <mergeCells count="14">
    <mergeCell ref="B2:P2"/>
    <mergeCell ref="B3:P3"/>
    <mergeCell ref="B4:Q4"/>
    <mergeCell ref="B5:B6"/>
    <mergeCell ref="C5:D5"/>
    <mergeCell ref="E5:E6"/>
    <mergeCell ref="F5:F6"/>
    <mergeCell ref="G5:G6"/>
    <mergeCell ref="H5:I5"/>
    <mergeCell ref="J5:J6"/>
    <mergeCell ref="K5:L5"/>
    <mergeCell ref="M5:M6"/>
    <mergeCell ref="N5:N6"/>
    <mergeCell ref="O5:Q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C4C9F53C38CE34CA04FE4AA81B8997D" ma:contentTypeVersion="6" ma:contentTypeDescription="Creare un nuovo documento." ma:contentTypeScope="" ma:versionID="21c5a6ea871ff3174ee1ce0b046fbd94">
  <xsd:schema xmlns:xsd="http://www.w3.org/2001/XMLSchema" xmlns:xs="http://www.w3.org/2001/XMLSchema" xmlns:p="http://schemas.microsoft.com/office/2006/metadata/properties" xmlns:ns2="662815b4-8241-4138-87a9-9757b048a2cb" xmlns:ns3="62236ab9-16a6-40fe-a213-2f7de8ae8906" targetNamespace="http://schemas.microsoft.com/office/2006/metadata/properties" ma:root="true" ma:fieldsID="024e94267bd9e9895d0549a0b29d48e7" ns2:_="" ns3:_="">
    <xsd:import namespace="662815b4-8241-4138-87a9-9757b048a2cb"/>
    <xsd:import namespace="62236ab9-16a6-40fe-a213-2f7de8ae89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815b4-8241-4138-87a9-9757b048a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236ab9-16a6-40fe-a213-2f7de8ae8906"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D9EB4C-326D-446C-BD0E-D6E142FBA615}">
  <ds:schemaRefs>
    <ds:schemaRef ds:uri="662815b4-8241-4138-87a9-9757b048a2cb"/>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62236ab9-16a6-40fe-a213-2f7de8ae8906"/>
    <ds:schemaRef ds:uri="http://purl.org/dc/dcmitype/"/>
  </ds:schemaRefs>
</ds:datastoreItem>
</file>

<file path=customXml/itemProps2.xml><?xml version="1.0" encoding="utf-8"?>
<ds:datastoreItem xmlns:ds="http://schemas.openxmlformats.org/officeDocument/2006/customXml" ds:itemID="{27CC0AFD-2D79-42AA-A10D-2FEB8087C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815b4-8241-4138-87a9-9757b048a2cb"/>
    <ds:schemaRef ds:uri="62236ab9-16a6-40fe-a213-2f7de8ae89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DCD2E4-4D9B-4F8C-8B4D-1575EB667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3</vt:i4>
      </vt:variant>
    </vt:vector>
  </HeadingPairs>
  <TitlesOfParts>
    <vt:vector size="18" baseType="lpstr">
      <vt:lpstr>Tabella 1.1</vt:lpstr>
      <vt:lpstr>Tabella 1.2</vt:lpstr>
      <vt:lpstr>Tabella 2.1</vt:lpstr>
      <vt:lpstr>2.1 os 4.a</vt:lpstr>
      <vt:lpstr>2.1 os 4.c</vt:lpstr>
      <vt:lpstr>2.1 os 4.d</vt:lpstr>
      <vt:lpstr>2.1 os 4.e</vt:lpstr>
      <vt:lpstr>2.1 os 4.f</vt:lpstr>
      <vt:lpstr>2.1 os 4.g</vt:lpstr>
      <vt:lpstr>2.1 os 4.h</vt:lpstr>
      <vt:lpstr>2.1 os 4.j</vt:lpstr>
      <vt:lpstr>2.1 os 4.k</vt:lpstr>
      <vt:lpstr>2.1 os AT</vt:lpstr>
      <vt:lpstr>Foglio1 (2)</vt:lpstr>
      <vt:lpstr>Foglio1</vt:lpstr>
      <vt:lpstr>'Tabella 1.1'!Area_stampa</vt:lpstr>
      <vt:lpstr>'Tabella 1.2'!Area_stampa</vt:lpstr>
      <vt:lpstr>'Tabella 2.1'!Area_stampa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Pastoressa Francesca</cp:lastModifiedBy>
  <cp:revision/>
  <cp:lastPrinted>2022-09-23T09:18:19Z</cp:lastPrinted>
  <dcterms:created xsi:type="dcterms:W3CDTF">2022-03-31T09:01:57Z</dcterms:created>
  <dcterms:modified xsi:type="dcterms:W3CDTF">2022-10-18T14:53:57Z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0x0101002C4C9F53C38CE34CA04FE4AA81B8997D</vt:lpwstr>
  </property>
</Properties>
</file>