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\\SERVER\Pubblica\Documenti\Personale Studio\Depalo Ettore\Ettore Depalo\AQP\Progetti\P1376 sostituzione lotto 5\"/>
    </mc:Choice>
  </mc:AlternateContent>
  <xr:revisionPtr revIDLastSave="0" documentId="13_ncr:1_{FFF08DFC-F136-4F3E-B8AB-9869DCECA296}" xr6:coauthVersionLast="45" xr6:coauthVersionMax="45" xr10:uidLastSave="{00000000-0000-0000-0000-000000000000}"/>
  <bookViews>
    <workbookView xWindow="-120" yWindow="-120" windowWidth="29040" windowHeight="15840" tabRatio="786" activeTab="8" xr2:uid="{00000000-000D-0000-FFFF-FFFF00000000}"/>
  </bookViews>
  <sheets>
    <sheet name="Sostenibilità finanziaria" sheetId="2" r:id="rId1"/>
    <sheet name="Convenienza Econ. - sociale " sheetId="4" r:id="rId2"/>
    <sheet name="Sensitività" sheetId="10" r:id="rId3"/>
    <sheet name="Costi investimento" sheetId="5" r:id="rId4"/>
    <sheet name="Riepilogo Costi Gestione" sheetId="3" r:id="rId5"/>
    <sheet name="Costi di Gestione" sheetId="1" r:id="rId6"/>
    <sheet name="recupero tariffa" sheetId="9" r:id="rId7"/>
    <sheet name="Riepilogo tabelle" sheetId="7" r:id="rId8"/>
    <sheet name="Tabella di dettaglio flussi" sheetId="6" r:id="rId9"/>
    <sheet name="Analisi prop e altern. di prog" sheetId="8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6" i="9" l="1"/>
  <c r="L11" i="9"/>
  <c r="J11" i="9"/>
  <c r="L10" i="9"/>
  <c r="J10" i="9"/>
  <c r="O9" i="9"/>
  <c r="L9" i="9"/>
  <c r="M9" i="9" s="1"/>
  <c r="J9" i="9"/>
  <c r="I9" i="9"/>
  <c r="F9" i="9"/>
  <c r="E9" i="9"/>
  <c r="L5" i="9"/>
  <c r="J5" i="9"/>
  <c r="L4" i="9"/>
  <c r="J4" i="9"/>
  <c r="R3" i="9"/>
  <c r="S3" i="9" s="1"/>
  <c r="T3" i="9" s="1"/>
  <c r="U3" i="9" s="1"/>
  <c r="L3" i="9"/>
  <c r="J3" i="9"/>
  <c r="I3" i="9"/>
  <c r="F3" i="9"/>
  <c r="E3" i="9"/>
  <c r="P9" i="9" l="1"/>
  <c r="M3" i="9"/>
  <c r="O3" i="9" s="1"/>
  <c r="P3" i="9"/>
  <c r="Q29" i="10"/>
  <c r="Q28" i="10"/>
  <c r="Q27" i="10"/>
  <c r="Q26" i="10"/>
  <c r="Q25" i="10"/>
  <c r="Q24" i="10"/>
  <c r="Q23" i="10"/>
  <c r="Q22" i="10"/>
  <c r="Q21" i="10"/>
  <c r="Q20" i="10"/>
  <c r="Q14" i="10"/>
  <c r="Q13" i="10"/>
  <c r="Q12" i="10"/>
  <c r="Q11" i="10"/>
  <c r="Q10" i="10"/>
  <c r="Q9" i="10"/>
  <c r="Q8" i="10"/>
  <c r="Q7" i="10"/>
  <c r="Q6" i="10"/>
  <c r="Q5" i="10"/>
  <c r="R5" i="10"/>
  <c r="R6" i="10"/>
  <c r="R7" i="10"/>
  <c r="R8" i="10"/>
  <c r="R9" i="10"/>
  <c r="R10" i="10"/>
  <c r="R11" i="10"/>
  <c r="R12" i="10"/>
  <c r="R13" i="10"/>
  <c r="R14" i="10"/>
  <c r="R20" i="10"/>
  <c r="R21" i="10"/>
  <c r="R22" i="10"/>
  <c r="R23" i="10"/>
  <c r="R24" i="10"/>
  <c r="R25" i="10"/>
  <c r="R26" i="10"/>
  <c r="R27" i="10"/>
  <c r="R28" i="10"/>
  <c r="R29" i="10"/>
  <c r="B4" i="1" l="1"/>
  <c r="B6" i="3" s="1"/>
  <c r="B8" i="3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J37" i="4"/>
  <c r="I37" i="4"/>
  <c r="H37" i="4"/>
  <c r="G37" i="4"/>
  <c r="F37" i="4"/>
  <c r="E37" i="4"/>
  <c r="D37" i="4"/>
  <c r="C37" i="4"/>
  <c r="I21" i="4"/>
  <c r="H21" i="4"/>
  <c r="G21" i="4"/>
  <c r="F21" i="4"/>
  <c r="E21" i="4"/>
  <c r="D21" i="4"/>
  <c r="C21" i="4"/>
  <c r="I20" i="4"/>
  <c r="F20" i="4"/>
  <c r="E20" i="4"/>
  <c r="D20" i="4"/>
  <c r="C20" i="4"/>
  <c r="I18" i="4"/>
  <c r="H18" i="4"/>
  <c r="G18" i="4"/>
  <c r="F18" i="4"/>
  <c r="C18" i="4"/>
  <c r="I17" i="4"/>
  <c r="E17" i="4"/>
  <c r="D17" i="4"/>
  <c r="C17" i="4"/>
  <c r="I16" i="4"/>
  <c r="H16" i="4"/>
  <c r="G16" i="4"/>
  <c r="F16" i="4"/>
  <c r="E16" i="4"/>
  <c r="D16" i="4"/>
  <c r="C16" i="4"/>
  <c r="I15" i="4"/>
  <c r="H15" i="4"/>
  <c r="G15" i="4"/>
  <c r="F15" i="4"/>
  <c r="E15" i="4"/>
  <c r="D15" i="4"/>
  <c r="C15" i="4"/>
  <c r="B10" i="3"/>
  <c r="B5" i="1" l="1"/>
  <c r="B7" i="3" s="1"/>
  <c r="B7" i="1"/>
  <c r="O21" i="10"/>
  <c r="P21" i="10"/>
  <c r="S21" i="10"/>
  <c r="T21" i="10"/>
  <c r="U21" i="10"/>
  <c r="V21" i="10"/>
  <c r="O22" i="10"/>
  <c r="P22" i="10"/>
  <c r="S22" i="10"/>
  <c r="T22" i="10"/>
  <c r="U22" i="10"/>
  <c r="V22" i="10"/>
  <c r="O23" i="10"/>
  <c r="P23" i="10"/>
  <c r="S23" i="10"/>
  <c r="T23" i="10"/>
  <c r="U23" i="10"/>
  <c r="V23" i="10"/>
  <c r="O24" i="10"/>
  <c r="P24" i="10"/>
  <c r="S24" i="10"/>
  <c r="T24" i="10"/>
  <c r="U24" i="10"/>
  <c r="V24" i="10"/>
  <c r="O25" i="10"/>
  <c r="P25" i="10"/>
  <c r="S25" i="10"/>
  <c r="T25" i="10"/>
  <c r="U25" i="10"/>
  <c r="V25" i="10"/>
  <c r="O26" i="10"/>
  <c r="P26" i="10"/>
  <c r="S26" i="10"/>
  <c r="T26" i="10"/>
  <c r="U26" i="10"/>
  <c r="V26" i="10"/>
  <c r="O27" i="10"/>
  <c r="P27" i="10"/>
  <c r="S27" i="10"/>
  <c r="T27" i="10"/>
  <c r="U27" i="10"/>
  <c r="V27" i="10"/>
  <c r="O28" i="10"/>
  <c r="P28" i="10"/>
  <c r="S28" i="10"/>
  <c r="T28" i="10"/>
  <c r="U28" i="10"/>
  <c r="V28" i="10"/>
  <c r="O29" i="10"/>
  <c r="P29" i="10"/>
  <c r="S29" i="10"/>
  <c r="T29" i="10"/>
  <c r="U29" i="10"/>
  <c r="V29" i="10"/>
  <c r="V20" i="10"/>
  <c r="U20" i="10"/>
  <c r="T20" i="10"/>
  <c r="S20" i="10"/>
  <c r="P20" i="10"/>
  <c r="O20" i="10"/>
  <c r="O6" i="10"/>
  <c r="P6" i="10"/>
  <c r="S6" i="10"/>
  <c r="T6" i="10"/>
  <c r="U6" i="10"/>
  <c r="V6" i="10"/>
  <c r="O7" i="10"/>
  <c r="P7" i="10"/>
  <c r="S7" i="10"/>
  <c r="T7" i="10"/>
  <c r="U7" i="10"/>
  <c r="V7" i="10"/>
  <c r="O8" i="10"/>
  <c r="P8" i="10"/>
  <c r="S8" i="10"/>
  <c r="T8" i="10"/>
  <c r="U8" i="10"/>
  <c r="V8" i="10"/>
  <c r="O9" i="10"/>
  <c r="P9" i="10"/>
  <c r="S9" i="10"/>
  <c r="T9" i="10"/>
  <c r="U9" i="10"/>
  <c r="V9" i="10"/>
  <c r="O10" i="10"/>
  <c r="P10" i="10"/>
  <c r="S10" i="10"/>
  <c r="T10" i="10"/>
  <c r="U10" i="10"/>
  <c r="V10" i="10"/>
  <c r="O11" i="10"/>
  <c r="P11" i="10"/>
  <c r="S11" i="10"/>
  <c r="T11" i="10"/>
  <c r="U11" i="10"/>
  <c r="V11" i="10"/>
  <c r="O12" i="10"/>
  <c r="P12" i="10"/>
  <c r="S12" i="10"/>
  <c r="T12" i="10"/>
  <c r="U12" i="10"/>
  <c r="V12" i="10"/>
  <c r="O13" i="10"/>
  <c r="P13" i="10"/>
  <c r="S13" i="10"/>
  <c r="T13" i="10"/>
  <c r="U13" i="10"/>
  <c r="V13" i="10"/>
  <c r="O14" i="10"/>
  <c r="P14" i="10"/>
  <c r="S14" i="10"/>
  <c r="T14" i="10"/>
  <c r="U14" i="10"/>
  <c r="V14" i="10"/>
  <c r="V5" i="10"/>
  <c r="U5" i="10"/>
  <c r="T5" i="10"/>
  <c r="S5" i="10"/>
  <c r="P5" i="10"/>
  <c r="O5" i="10"/>
  <c r="G15" i="5"/>
  <c r="G14" i="5"/>
  <c r="G13" i="5"/>
  <c r="G12" i="5"/>
  <c r="G11" i="5"/>
  <c r="G10" i="5"/>
  <c r="G9" i="5"/>
  <c r="G7" i="5"/>
  <c r="G6" i="5"/>
  <c r="G8" i="5" l="1"/>
  <c r="H16" i="5" s="1"/>
  <c r="H5" i="5"/>
  <c r="H4" i="5"/>
  <c r="L16" i="5"/>
  <c r="L3" i="5" s="1"/>
  <c r="H3" i="5" l="1"/>
  <c r="AV11" i="4"/>
  <c r="H21" i="2" l="1"/>
  <c r="G21" i="2"/>
  <c r="F21" i="2"/>
  <c r="E21" i="2"/>
  <c r="D21" i="2"/>
  <c r="C21" i="2"/>
  <c r="B21" i="2"/>
  <c r="H20" i="2"/>
  <c r="E20" i="2"/>
  <c r="D20" i="2"/>
  <c r="C20" i="2"/>
  <c r="B20" i="2"/>
  <c r="H18" i="2"/>
  <c r="G18" i="2"/>
  <c r="F18" i="2"/>
  <c r="E18" i="2"/>
  <c r="B18" i="2"/>
  <c r="H17" i="2"/>
  <c r="D17" i="2"/>
  <c r="C17" i="2"/>
  <c r="B17" i="2"/>
  <c r="D8" i="3"/>
  <c r="X60" i="5"/>
  <c r="U60" i="5"/>
  <c r="S60" i="5"/>
  <c r="Q60" i="5"/>
  <c r="L59" i="5"/>
  <c r="B59" i="5"/>
  <c r="O50" i="5"/>
  <c r="N50" i="5"/>
  <c r="M50" i="5"/>
  <c r="L50" i="5"/>
  <c r="E48" i="5"/>
  <c r="D48" i="5"/>
  <c r="C48" i="5"/>
  <c r="B48" i="5"/>
  <c r="K58" i="5"/>
  <c r="H58" i="5"/>
  <c r="Z61" i="5"/>
  <c r="Z62" i="5" s="1"/>
  <c r="H75" i="5" s="1"/>
  <c r="H19" i="2" s="1"/>
  <c r="I19" i="4" s="1"/>
  <c r="Y61" i="5"/>
  <c r="P57" i="5"/>
  <c r="AD57" i="5" s="1"/>
  <c r="X56" i="5"/>
  <c r="W56" i="5"/>
  <c r="V56" i="5"/>
  <c r="U56" i="5"/>
  <c r="T56" i="5"/>
  <c r="S56" i="5"/>
  <c r="R56" i="5"/>
  <c r="X55" i="5"/>
  <c r="W55" i="5"/>
  <c r="V55" i="5"/>
  <c r="U55" i="5"/>
  <c r="T55" i="5"/>
  <c r="S55" i="5"/>
  <c r="R55" i="5"/>
  <c r="Q56" i="5"/>
  <c r="Q55" i="5"/>
  <c r="X54" i="5"/>
  <c r="W54" i="5"/>
  <c r="V54" i="5"/>
  <c r="U54" i="5"/>
  <c r="F76" i="5" s="1"/>
  <c r="X53" i="5"/>
  <c r="W53" i="5"/>
  <c r="V53" i="5"/>
  <c r="U53" i="5"/>
  <c r="T53" i="5"/>
  <c r="S53" i="5"/>
  <c r="R53" i="5"/>
  <c r="Q53" i="5"/>
  <c r="S52" i="5"/>
  <c r="R52" i="5"/>
  <c r="Q52" i="5"/>
  <c r="X51" i="5"/>
  <c r="W51" i="5"/>
  <c r="V51" i="5"/>
  <c r="U51" i="5"/>
  <c r="T51" i="5"/>
  <c r="S51" i="5"/>
  <c r="R51" i="5"/>
  <c r="Q51" i="5"/>
  <c r="P51" i="5"/>
  <c r="K49" i="5"/>
  <c r="J49" i="5"/>
  <c r="I49" i="5"/>
  <c r="H49" i="5"/>
  <c r="G49" i="5"/>
  <c r="F49" i="5"/>
  <c r="B17" i="3"/>
  <c r="AD61" i="5" l="1"/>
  <c r="AD59" i="5"/>
  <c r="AD52" i="5"/>
  <c r="AD56" i="5"/>
  <c r="AD48" i="5"/>
  <c r="D74" i="5"/>
  <c r="D18" i="2" s="1"/>
  <c r="E18" i="4" s="1"/>
  <c r="AD55" i="5"/>
  <c r="AD58" i="5"/>
  <c r="B62" i="5"/>
  <c r="B75" i="5" s="1"/>
  <c r="B19" i="2" s="1"/>
  <c r="C19" i="4" s="1"/>
  <c r="AD50" i="5"/>
  <c r="AD60" i="5"/>
  <c r="G76" i="5"/>
  <c r="G20" i="2" s="1"/>
  <c r="H20" i="4" s="1"/>
  <c r="F62" i="5"/>
  <c r="AD51" i="5"/>
  <c r="G73" i="5"/>
  <c r="G17" i="2" s="1"/>
  <c r="H17" i="4" s="1"/>
  <c r="AD53" i="5"/>
  <c r="F79" i="5"/>
  <c r="R62" i="5"/>
  <c r="F20" i="2"/>
  <c r="G20" i="4" s="1"/>
  <c r="AD54" i="5"/>
  <c r="V62" i="5"/>
  <c r="J62" i="5"/>
  <c r="C74" i="5"/>
  <c r="AD49" i="5"/>
  <c r="E73" i="5"/>
  <c r="E17" i="2" s="1"/>
  <c r="F17" i="4" s="1"/>
  <c r="N62" i="5"/>
  <c r="F73" i="5"/>
  <c r="F17" i="2" s="1"/>
  <c r="G17" i="4" s="1"/>
  <c r="N21" i="10"/>
  <c r="N22" i="10"/>
  <c r="N23" i="10"/>
  <c r="N24" i="10"/>
  <c r="N25" i="10"/>
  <c r="N26" i="10"/>
  <c r="N27" i="10"/>
  <c r="N28" i="10"/>
  <c r="N29" i="10"/>
  <c r="N6" i="10"/>
  <c r="N7" i="10"/>
  <c r="N8" i="10"/>
  <c r="N9" i="10"/>
  <c r="N10" i="10"/>
  <c r="N11" i="10"/>
  <c r="N12" i="10"/>
  <c r="N13" i="10"/>
  <c r="N14" i="10"/>
  <c r="N20" i="10"/>
  <c r="N5" i="10"/>
  <c r="D75" i="5" l="1"/>
  <c r="D19" i="2" s="1"/>
  <c r="E19" i="4" s="1"/>
  <c r="I76" i="5"/>
  <c r="G75" i="5"/>
  <c r="G19" i="2" s="1"/>
  <c r="H19" i="4" s="1"/>
  <c r="E75" i="5"/>
  <c r="E19" i="2" s="1"/>
  <c r="F19" i="4" s="1"/>
  <c r="AD62" i="5"/>
  <c r="C18" i="2"/>
  <c r="D18" i="4" s="1"/>
  <c r="I74" i="5"/>
  <c r="C75" i="5"/>
  <c r="C19" i="2" s="1"/>
  <c r="D19" i="4" s="1"/>
  <c r="F75" i="5"/>
  <c r="F19" i="2" s="1"/>
  <c r="G19" i="4" s="1"/>
  <c r="I73" i="5"/>
  <c r="S16" i="7"/>
  <c r="S15" i="7"/>
  <c r="S13" i="7"/>
  <c r="I77" i="5" l="1"/>
  <c r="I75" i="5"/>
  <c r="J19" i="4" l="1"/>
  <c r="AA15" i="7" s="1"/>
  <c r="K19" i="4"/>
  <c r="L19" i="4"/>
  <c r="M19" i="4"/>
  <c r="N19" i="4"/>
  <c r="AE15" i="7" s="1"/>
  <c r="O19" i="4"/>
  <c r="AF15" i="7" s="1"/>
  <c r="P19" i="4"/>
  <c r="AG15" i="7" s="1"/>
  <c r="Q19" i="4"/>
  <c r="AH15" i="7" s="1"/>
  <c r="R19" i="4"/>
  <c r="AI15" i="7" s="1"/>
  <c r="S19" i="4"/>
  <c r="T32" i="7" s="1"/>
  <c r="T19" i="4"/>
  <c r="U32" i="7" s="1"/>
  <c r="U19" i="4"/>
  <c r="V32" i="7" s="1"/>
  <c r="V19" i="4"/>
  <c r="W32" i="7" s="1"/>
  <c r="W19" i="4"/>
  <c r="X32" i="7" s="1"/>
  <c r="X19" i="4"/>
  <c r="Y32" i="7" s="1"/>
  <c r="Y19" i="4"/>
  <c r="Z19" i="4"/>
  <c r="AA32" i="7" s="1"/>
  <c r="AA19" i="4"/>
  <c r="AB32" i="7" s="1"/>
  <c r="AB19" i="4"/>
  <c r="AC32" i="7" s="1"/>
  <c r="AC19" i="4"/>
  <c r="AD32" i="7" s="1"/>
  <c r="AD19" i="4"/>
  <c r="AE32" i="7" s="1"/>
  <c r="AE19" i="4"/>
  <c r="AF32" i="7" s="1"/>
  <c r="AF19" i="4"/>
  <c r="AG32" i="7" s="1"/>
  <c r="AG19" i="4"/>
  <c r="AH32" i="7" s="1"/>
  <c r="AH19" i="4"/>
  <c r="AI32" i="7" s="1"/>
  <c r="AI19" i="4"/>
  <c r="T49" i="7" s="1"/>
  <c r="AJ19" i="4"/>
  <c r="AK19" i="4"/>
  <c r="AL19" i="4"/>
  <c r="W49" i="7" s="1"/>
  <c r="AM19" i="4"/>
  <c r="X49" i="7" s="1"/>
  <c r="AN19" i="4"/>
  <c r="Y49" i="7" s="1"/>
  <c r="AO19" i="4"/>
  <c r="Z49" i="7" s="1"/>
  <c r="AP19" i="4"/>
  <c r="AA49" i="7" s="1"/>
  <c r="AQ19" i="4"/>
  <c r="AB49" i="7" s="1"/>
  <c r="AR19" i="4"/>
  <c r="AC49" i="7" s="1"/>
  <c r="AS19" i="4"/>
  <c r="AD49" i="7" s="1"/>
  <c r="AT19" i="4"/>
  <c r="AE49" i="7" s="1"/>
  <c r="AU19" i="4"/>
  <c r="AV19" i="4"/>
  <c r="AW19" i="4"/>
  <c r="J20" i="4"/>
  <c r="AA16" i="7" s="1"/>
  <c r="K20" i="4"/>
  <c r="AB16" i="7" s="1"/>
  <c r="L20" i="4"/>
  <c r="AC16" i="7" s="1"/>
  <c r="M20" i="4"/>
  <c r="AD16" i="7" s="1"/>
  <c r="N20" i="4"/>
  <c r="AE16" i="7" s="1"/>
  <c r="O20" i="4"/>
  <c r="AF16" i="7" s="1"/>
  <c r="P20" i="4"/>
  <c r="AG16" i="7" s="1"/>
  <c r="Q20" i="4"/>
  <c r="AH16" i="7" s="1"/>
  <c r="R20" i="4"/>
  <c r="AI16" i="7" s="1"/>
  <c r="S20" i="4"/>
  <c r="T33" i="7" s="1"/>
  <c r="T20" i="4"/>
  <c r="U33" i="7" s="1"/>
  <c r="U20" i="4"/>
  <c r="V33" i="7" s="1"/>
  <c r="V20" i="4"/>
  <c r="W20" i="4"/>
  <c r="X33" i="7" s="1"/>
  <c r="X20" i="4"/>
  <c r="Y33" i="7" s="1"/>
  <c r="Y20" i="4"/>
  <c r="Z33" i="7" s="1"/>
  <c r="Z20" i="4"/>
  <c r="AA33" i="7" s="1"/>
  <c r="AA20" i="4"/>
  <c r="AB33" i="7" s="1"/>
  <c r="AB20" i="4"/>
  <c r="AC33" i="7" s="1"/>
  <c r="AC20" i="4"/>
  <c r="AD33" i="7" s="1"/>
  <c r="AD20" i="4"/>
  <c r="AE20" i="4"/>
  <c r="AF33" i="7" s="1"/>
  <c r="AF20" i="4"/>
  <c r="AG33" i="7" s="1"/>
  <c r="AG20" i="4"/>
  <c r="AH20" i="4"/>
  <c r="AI33" i="7" s="1"/>
  <c r="AI20" i="4"/>
  <c r="T50" i="7" s="1"/>
  <c r="AJ20" i="4"/>
  <c r="U50" i="7" s="1"/>
  <c r="AK20" i="4"/>
  <c r="V50" i="7" s="1"/>
  <c r="AL20" i="4"/>
  <c r="W50" i="7" s="1"/>
  <c r="AM20" i="4"/>
  <c r="X50" i="7" s="1"/>
  <c r="AN20" i="4"/>
  <c r="Y50" i="7" s="1"/>
  <c r="AO20" i="4"/>
  <c r="Z50" i="7" s="1"/>
  <c r="AP20" i="4"/>
  <c r="AA50" i="7" s="1"/>
  <c r="AQ20" i="4"/>
  <c r="AB50" i="7" s="1"/>
  <c r="AR20" i="4"/>
  <c r="AS20" i="4"/>
  <c r="AD50" i="7" s="1"/>
  <c r="AT20" i="4"/>
  <c r="AE50" i="7" s="1"/>
  <c r="AU20" i="4"/>
  <c r="AF50" i="7" s="1"/>
  <c r="AV20" i="4"/>
  <c r="AG50" i="7" s="1"/>
  <c r="AW20" i="4"/>
  <c r="AH50" i="7" s="1"/>
  <c r="AB15" i="7"/>
  <c r="AC15" i="7"/>
  <c r="AD15" i="7"/>
  <c r="S32" i="7"/>
  <c r="Z32" i="7"/>
  <c r="S33" i="7"/>
  <c r="W33" i="7"/>
  <c r="AE33" i="7"/>
  <c r="AH33" i="7"/>
  <c r="S49" i="7"/>
  <c r="U49" i="7"/>
  <c r="V49" i="7"/>
  <c r="AF49" i="7"/>
  <c r="AG49" i="7"/>
  <c r="AH49" i="7"/>
  <c r="S50" i="7"/>
  <c r="AC50" i="7"/>
  <c r="A49" i="7"/>
  <c r="B49" i="7"/>
  <c r="C49" i="7"/>
  <c r="D49" i="7"/>
  <c r="E49" i="7"/>
  <c r="F49" i="7"/>
  <c r="G49" i="7"/>
  <c r="H49" i="7"/>
  <c r="I49" i="7"/>
  <c r="J49" i="7"/>
  <c r="K49" i="7"/>
  <c r="L49" i="7"/>
  <c r="M49" i="7"/>
  <c r="N49" i="7"/>
  <c r="O49" i="7"/>
  <c r="P49" i="7"/>
  <c r="A50" i="7"/>
  <c r="B50" i="7"/>
  <c r="C50" i="7"/>
  <c r="D50" i="7"/>
  <c r="E50" i="7"/>
  <c r="F50" i="7"/>
  <c r="G50" i="7"/>
  <c r="H50" i="7"/>
  <c r="I50" i="7"/>
  <c r="J50" i="7"/>
  <c r="K50" i="7"/>
  <c r="L50" i="7"/>
  <c r="M50" i="7"/>
  <c r="N50" i="7"/>
  <c r="O50" i="7"/>
  <c r="P50" i="7"/>
  <c r="A32" i="7"/>
  <c r="A33" i="7"/>
  <c r="B31" i="7"/>
  <c r="C31" i="7"/>
  <c r="D31" i="7"/>
  <c r="E31" i="7"/>
  <c r="F31" i="7"/>
  <c r="G31" i="7"/>
  <c r="H31" i="7"/>
  <c r="I31" i="7"/>
  <c r="J31" i="7"/>
  <c r="K31" i="7"/>
  <c r="L31" i="7"/>
  <c r="M31" i="7"/>
  <c r="N31" i="7"/>
  <c r="O31" i="7"/>
  <c r="P31" i="7"/>
  <c r="Q31" i="7"/>
  <c r="B32" i="7"/>
  <c r="C32" i="7"/>
  <c r="D32" i="7"/>
  <c r="E32" i="7"/>
  <c r="F32" i="7"/>
  <c r="G32" i="7"/>
  <c r="H32" i="7"/>
  <c r="I32" i="7"/>
  <c r="J32" i="7"/>
  <c r="K32" i="7"/>
  <c r="L32" i="7"/>
  <c r="M32" i="7"/>
  <c r="N32" i="7"/>
  <c r="O32" i="7"/>
  <c r="P32" i="7"/>
  <c r="Q32" i="7"/>
  <c r="B33" i="7"/>
  <c r="C33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A14" i="7"/>
  <c r="I14" i="7"/>
  <c r="J14" i="7"/>
  <c r="K14" i="7"/>
  <c r="L14" i="7"/>
  <c r="M14" i="7"/>
  <c r="N14" i="7"/>
  <c r="O14" i="7"/>
  <c r="P14" i="7"/>
  <c r="Q14" i="7"/>
  <c r="A15" i="7"/>
  <c r="I15" i="7"/>
  <c r="J15" i="7"/>
  <c r="K15" i="7"/>
  <c r="L15" i="7"/>
  <c r="M15" i="7"/>
  <c r="N15" i="7"/>
  <c r="O15" i="7"/>
  <c r="P15" i="7"/>
  <c r="Q15" i="7"/>
  <c r="A16" i="7"/>
  <c r="I16" i="7"/>
  <c r="J16" i="7"/>
  <c r="K16" i="7"/>
  <c r="L16" i="7"/>
  <c r="M16" i="7"/>
  <c r="N16" i="7"/>
  <c r="O16" i="7"/>
  <c r="P16" i="7"/>
  <c r="Q16" i="7"/>
  <c r="H74" i="5"/>
  <c r="E74" i="5"/>
  <c r="E76" i="5"/>
  <c r="E16" i="7" s="1"/>
  <c r="D76" i="5"/>
  <c r="C76" i="5"/>
  <c r="B76" i="5"/>
  <c r="H76" i="5"/>
  <c r="Z16" i="7" s="1"/>
  <c r="B13" i="7" l="1"/>
  <c r="C13" i="7"/>
  <c r="C16" i="7"/>
  <c r="D16" i="7"/>
  <c r="H14" i="7"/>
  <c r="G14" i="7"/>
  <c r="T15" i="7"/>
  <c r="F14" i="7"/>
  <c r="E14" i="7"/>
  <c r="D73" i="5"/>
  <c r="W16" i="7"/>
  <c r="H16" i="7"/>
  <c r="H13" i="7"/>
  <c r="B74" i="5"/>
  <c r="C20" i="8"/>
  <c r="D20" i="8"/>
  <c r="E20" i="8"/>
  <c r="F20" i="8"/>
  <c r="B20" i="8"/>
  <c r="C18" i="8"/>
  <c r="D18" i="8"/>
  <c r="E18" i="8"/>
  <c r="F18" i="8"/>
  <c r="B18" i="8"/>
  <c r="C16" i="8"/>
  <c r="D16" i="8"/>
  <c r="E16" i="8"/>
  <c r="F16" i="8"/>
  <c r="B16" i="8"/>
  <c r="C14" i="8"/>
  <c r="D14" i="8"/>
  <c r="E14" i="8"/>
  <c r="F14" i="8"/>
  <c r="B14" i="8"/>
  <c r="C12" i="8"/>
  <c r="D12" i="8"/>
  <c r="E12" i="8"/>
  <c r="F12" i="8"/>
  <c r="B12" i="8"/>
  <c r="C10" i="8"/>
  <c r="D10" i="8"/>
  <c r="E10" i="8"/>
  <c r="F10" i="8"/>
  <c r="B10" i="8"/>
  <c r="C8" i="8"/>
  <c r="D8" i="8"/>
  <c r="E8" i="8"/>
  <c r="F8" i="8"/>
  <c r="B8" i="8"/>
  <c r="C6" i="8"/>
  <c r="D6" i="8"/>
  <c r="E6" i="8"/>
  <c r="F6" i="8"/>
  <c r="B6" i="8"/>
  <c r="U106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T106" i="7"/>
  <c r="T96" i="7"/>
  <c r="U96" i="7"/>
  <c r="V96" i="7"/>
  <c r="W96" i="7"/>
  <c r="X96" i="7"/>
  <c r="Y96" i="7"/>
  <c r="Z96" i="7"/>
  <c r="T98" i="7"/>
  <c r="U98" i="7"/>
  <c r="V98" i="7"/>
  <c r="W98" i="7"/>
  <c r="X98" i="7"/>
  <c r="Y98" i="7"/>
  <c r="Z98" i="7"/>
  <c r="U100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T100" i="7"/>
  <c r="U94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T94" i="7"/>
  <c r="U81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T81" i="7"/>
  <c r="U69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T69" i="7"/>
  <c r="U57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T5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T37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F3" i="7"/>
  <c r="AG3" i="7"/>
  <c r="AH3" i="7"/>
  <c r="AI3" i="7"/>
  <c r="U3" i="7"/>
  <c r="V3" i="7"/>
  <c r="W3" i="7"/>
  <c r="X3" i="7"/>
  <c r="Y3" i="7"/>
  <c r="Z3" i="7"/>
  <c r="AA3" i="7"/>
  <c r="AB3" i="7"/>
  <c r="AC3" i="7"/>
  <c r="AD3" i="7"/>
  <c r="AE3" i="7"/>
  <c r="T3" i="7"/>
  <c r="S107" i="7"/>
  <c r="S108" i="7"/>
  <c r="S109" i="7"/>
  <c r="S110" i="7"/>
  <c r="S106" i="7"/>
  <c r="S101" i="7"/>
  <c r="S102" i="7"/>
  <c r="S103" i="7"/>
  <c r="S104" i="7"/>
  <c r="S100" i="7"/>
  <c r="S95" i="7"/>
  <c r="S96" i="7"/>
  <c r="S97" i="7"/>
  <c r="S98" i="7"/>
  <c r="S94" i="7"/>
  <c r="S82" i="7"/>
  <c r="S83" i="7"/>
  <c r="S84" i="7"/>
  <c r="S85" i="7"/>
  <c r="S86" i="7"/>
  <c r="S87" i="7"/>
  <c r="S88" i="7"/>
  <c r="S89" i="7"/>
  <c r="S90" i="7"/>
  <c r="S91" i="7"/>
  <c r="S70" i="7"/>
  <c r="S71" i="7"/>
  <c r="S72" i="7"/>
  <c r="S73" i="7"/>
  <c r="S74" i="7"/>
  <c r="S75" i="7"/>
  <c r="S76" i="7"/>
  <c r="S77" i="7"/>
  <c r="S78" i="7"/>
  <c r="S79" i="7"/>
  <c r="S81" i="7"/>
  <c r="S69" i="7"/>
  <c r="S57" i="7"/>
  <c r="S58" i="7"/>
  <c r="S59" i="7"/>
  <c r="S60" i="7"/>
  <c r="S61" i="7"/>
  <c r="S62" i="7"/>
  <c r="S63" i="7"/>
  <c r="S64" i="7"/>
  <c r="S65" i="7"/>
  <c r="S66" i="7"/>
  <c r="S67" i="7"/>
  <c r="B82" i="7"/>
  <c r="C82" i="7"/>
  <c r="D82" i="7"/>
  <c r="E82" i="7"/>
  <c r="F82" i="7"/>
  <c r="G82" i="7"/>
  <c r="H82" i="7"/>
  <c r="I82" i="7"/>
  <c r="J82" i="7"/>
  <c r="K82" i="7"/>
  <c r="L82" i="7"/>
  <c r="M82" i="7"/>
  <c r="N82" i="7"/>
  <c r="O82" i="7"/>
  <c r="P82" i="7"/>
  <c r="B83" i="7"/>
  <c r="C83" i="7"/>
  <c r="D83" i="7"/>
  <c r="E83" i="7"/>
  <c r="F83" i="7"/>
  <c r="G83" i="7"/>
  <c r="H83" i="7"/>
  <c r="I83" i="7"/>
  <c r="J83" i="7"/>
  <c r="K83" i="7"/>
  <c r="L83" i="7"/>
  <c r="M83" i="7"/>
  <c r="N83" i="7"/>
  <c r="O83" i="7"/>
  <c r="P83" i="7"/>
  <c r="B84" i="7"/>
  <c r="C84" i="7"/>
  <c r="D84" i="7"/>
  <c r="E84" i="7"/>
  <c r="F84" i="7"/>
  <c r="G84" i="7"/>
  <c r="H84" i="7"/>
  <c r="I84" i="7"/>
  <c r="J84" i="7"/>
  <c r="K84" i="7"/>
  <c r="L84" i="7"/>
  <c r="M84" i="7"/>
  <c r="N84" i="7"/>
  <c r="O84" i="7"/>
  <c r="P84" i="7"/>
  <c r="B85" i="7"/>
  <c r="C85" i="7"/>
  <c r="D85" i="7"/>
  <c r="E85" i="7"/>
  <c r="F85" i="7"/>
  <c r="G85" i="7"/>
  <c r="H85" i="7"/>
  <c r="I85" i="7"/>
  <c r="J85" i="7"/>
  <c r="K85" i="7"/>
  <c r="L85" i="7"/>
  <c r="M85" i="7"/>
  <c r="N85" i="7"/>
  <c r="O85" i="7"/>
  <c r="P85" i="7"/>
  <c r="B86" i="7"/>
  <c r="C86" i="7"/>
  <c r="D86" i="7"/>
  <c r="E86" i="7"/>
  <c r="F86" i="7"/>
  <c r="G86" i="7"/>
  <c r="H86" i="7"/>
  <c r="I86" i="7"/>
  <c r="J86" i="7"/>
  <c r="K86" i="7"/>
  <c r="L86" i="7"/>
  <c r="M86" i="7"/>
  <c r="N86" i="7"/>
  <c r="O86" i="7"/>
  <c r="P86" i="7"/>
  <c r="B87" i="7"/>
  <c r="C87" i="7"/>
  <c r="D87" i="7"/>
  <c r="E87" i="7"/>
  <c r="F87" i="7"/>
  <c r="G87" i="7"/>
  <c r="H87" i="7"/>
  <c r="I87" i="7"/>
  <c r="J87" i="7"/>
  <c r="K87" i="7"/>
  <c r="L87" i="7"/>
  <c r="M87" i="7"/>
  <c r="N87" i="7"/>
  <c r="O87" i="7"/>
  <c r="P87" i="7"/>
  <c r="B89" i="7"/>
  <c r="C89" i="7"/>
  <c r="D89" i="7"/>
  <c r="E89" i="7"/>
  <c r="F89" i="7"/>
  <c r="G89" i="7"/>
  <c r="H89" i="7"/>
  <c r="I89" i="7"/>
  <c r="J89" i="7"/>
  <c r="K89" i="7"/>
  <c r="L89" i="7"/>
  <c r="M89" i="7"/>
  <c r="N89" i="7"/>
  <c r="O89" i="7"/>
  <c r="P89" i="7"/>
  <c r="B70" i="7"/>
  <c r="C70" i="7"/>
  <c r="D70" i="7"/>
  <c r="E70" i="7"/>
  <c r="F70" i="7"/>
  <c r="G70" i="7"/>
  <c r="H70" i="7"/>
  <c r="I70" i="7"/>
  <c r="J70" i="7"/>
  <c r="K70" i="7"/>
  <c r="L70" i="7"/>
  <c r="M70" i="7"/>
  <c r="N70" i="7"/>
  <c r="O70" i="7"/>
  <c r="P70" i="7"/>
  <c r="Q70" i="7"/>
  <c r="B71" i="7"/>
  <c r="C71" i="7"/>
  <c r="D71" i="7"/>
  <c r="E71" i="7"/>
  <c r="F71" i="7"/>
  <c r="G71" i="7"/>
  <c r="H71" i="7"/>
  <c r="I71" i="7"/>
  <c r="J71" i="7"/>
  <c r="K71" i="7"/>
  <c r="L71" i="7"/>
  <c r="M71" i="7"/>
  <c r="N71" i="7"/>
  <c r="O71" i="7"/>
  <c r="P71" i="7"/>
  <c r="Q71" i="7"/>
  <c r="B72" i="7"/>
  <c r="C72" i="7"/>
  <c r="D72" i="7"/>
  <c r="E72" i="7"/>
  <c r="F72" i="7"/>
  <c r="G72" i="7"/>
  <c r="H72" i="7"/>
  <c r="I72" i="7"/>
  <c r="J72" i="7"/>
  <c r="K72" i="7"/>
  <c r="L72" i="7"/>
  <c r="M72" i="7"/>
  <c r="N72" i="7"/>
  <c r="O72" i="7"/>
  <c r="P72" i="7"/>
  <c r="Q72" i="7"/>
  <c r="B73" i="7"/>
  <c r="C73" i="7"/>
  <c r="D73" i="7"/>
  <c r="E73" i="7"/>
  <c r="F73" i="7"/>
  <c r="G73" i="7"/>
  <c r="H73" i="7"/>
  <c r="I73" i="7"/>
  <c r="J73" i="7"/>
  <c r="K73" i="7"/>
  <c r="L73" i="7"/>
  <c r="M73" i="7"/>
  <c r="N73" i="7"/>
  <c r="O73" i="7"/>
  <c r="P73" i="7"/>
  <c r="Q73" i="7"/>
  <c r="B74" i="7"/>
  <c r="C74" i="7"/>
  <c r="D74" i="7"/>
  <c r="E74" i="7"/>
  <c r="F74" i="7"/>
  <c r="G74" i="7"/>
  <c r="H74" i="7"/>
  <c r="I74" i="7"/>
  <c r="J74" i="7"/>
  <c r="K74" i="7"/>
  <c r="L74" i="7"/>
  <c r="M74" i="7"/>
  <c r="N74" i="7"/>
  <c r="O74" i="7"/>
  <c r="P74" i="7"/>
  <c r="Q74" i="7"/>
  <c r="B75" i="7"/>
  <c r="C75" i="7"/>
  <c r="D75" i="7"/>
  <c r="E75" i="7"/>
  <c r="F75" i="7"/>
  <c r="G75" i="7"/>
  <c r="H75" i="7"/>
  <c r="I75" i="7"/>
  <c r="J75" i="7"/>
  <c r="K75" i="7"/>
  <c r="L75" i="7"/>
  <c r="M75" i="7"/>
  <c r="N75" i="7"/>
  <c r="O75" i="7"/>
  <c r="P75" i="7"/>
  <c r="Q75" i="7"/>
  <c r="B77" i="7"/>
  <c r="C77" i="7"/>
  <c r="D77" i="7"/>
  <c r="E77" i="7"/>
  <c r="F77" i="7"/>
  <c r="G77" i="7"/>
  <c r="H77" i="7"/>
  <c r="I77" i="7"/>
  <c r="J77" i="7"/>
  <c r="K77" i="7"/>
  <c r="L77" i="7"/>
  <c r="M77" i="7"/>
  <c r="N77" i="7"/>
  <c r="O77" i="7"/>
  <c r="P77" i="7"/>
  <c r="Q77" i="7"/>
  <c r="C81" i="7"/>
  <c r="D81" i="7"/>
  <c r="E81" i="7"/>
  <c r="F81" i="7"/>
  <c r="G81" i="7"/>
  <c r="H81" i="7"/>
  <c r="I81" i="7"/>
  <c r="J81" i="7"/>
  <c r="K81" i="7"/>
  <c r="L81" i="7"/>
  <c r="M81" i="7"/>
  <c r="N81" i="7"/>
  <c r="O81" i="7"/>
  <c r="P81" i="7"/>
  <c r="Q81" i="7"/>
  <c r="B81" i="7"/>
  <c r="C69" i="7"/>
  <c r="D69" i="7"/>
  <c r="E69" i="7"/>
  <c r="F69" i="7"/>
  <c r="G69" i="7"/>
  <c r="H69" i="7"/>
  <c r="I69" i="7"/>
  <c r="J69" i="7"/>
  <c r="K69" i="7"/>
  <c r="L69" i="7"/>
  <c r="M69" i="7"/>
  <c r="N69" i="7"/>
  <c r="O69" i="7"/>
  <c r="P69" i="7"/>
  <c r="Q69" i="7"/>
  <c r="B69" i="7"/>
  <c r="A89" i="7"/>
  <c r="A90" i="7"/>
  <c r="A91" i="7"/>
  <c r="A82" i="7"/>
  <c r="A83" i="7"/>
  <c r="A84" i="7"/>
  <c r="A85" i="7"/>
  <c r="A86" i="7"/>
  <c r="A87" i="7"/>
  <c r="A88" i="7"/>
  <c r="A94" i="7"/>
  <c r="A81" i="7"/>
  <c r="A70" i="7"/>
  <c r="A71" i="7"/>
  <c r="A72" i="7"/>
  <c r="A73" i="7"/>
  <c r="A74" i="7"/>
  <c r="A75" i="7"/>
  <c r="A76" i="7"/>
  <c r="A77" i="7"/>
  <c r="A78" i="7"/>
  <c r="A79" i="7"/>
  <c r="A69" i="7"/>
  <c r="A57" i="7"/>
  <c r="A58" i="7"/>
  <c r="B58" i="7"/>
  <c r="C58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8" i="7"/>
  <c r="A59" i="7"/>
  <c r="B59" i="7"/>
  <c r="C59" i="7"/>
  <c r="D59" i="7"/>
  <c r="E59" i="7"/>
  <c r="F59" i="7"/>
  <c r="G59" i="7"/>
  <c r="H59" i="7"/>
  <c r="I59" i="7"/>
  <c r="J59" i="7"/>
  <c r="K59" i="7"/>
  <c r="L59" i="7"/>
  <c r="M59" i="7"/>
  <c r="N59" i="7"/>
  <c r="O59" i="7"/>
  <c r="P59" i="7"/>
  <c r="Q59" i="7"/>
  <c r="A60" i="7"/>
  <c r="B60" i="7"/>
  <c r="C60" i="7"/>
  <c r="D60" i="7"/>
  <c r="E60" i="7"/>
  <c r="F60" i="7"/>
  <c r="G60" i="7"/>
  <c r="H60" i="7"/>
  <c r="I60" i="7"/>
  <c r="J60" i="7"/>
  <c r="K60" i="7"/>
  <c r="L60" i="7"/>
  <c r="M60" i="7"/>
  <c r="N60" i="7"/>
  <c r="O60" i="7"/>
  <c r="P60" i="7"/>
  <c r="Q60" i="7"/>
  <c r="A61" i="7"/>
  <c r="B61" i="7"/>
  <c r="C61" i="7"/>
  <c r="D61" i="7"/>
  <c r="E61" i="7"/>
  <c r="F61" i="7"/>
  <c r="G61" i="7"/>
  <c r="H61" i="7"/>
  <c r="I61" i="7"/>
  <c r="J61" i="7"/>
  <c r="K61" i="7"/>
  <c r="L61" i="7"/>
  <c r="M61" i="7"/>
  <c r="N61" i="7"/>
  <c r="O61" i="7"/>
  <c r="P61" i="7"/>
  <c r="Q61" i="7"/>
  <c r="A62" i="7"/>
  <c r="B62" i="7"/>
  <c r="C62" i="7"/>
  <c r="D62" i="7"/>
  <c r="E62" i="7"/>
  <c r="F62" i="7"/>
  <c r="G62" i="7"/>
  <c r="H62" i="7"/>
  <c r="I62" i="7"/>
  <c r="J62" i="7"/>
  <c r="K62" i="7"/>
  <c r="L62" i="7"/>
  <c r="M62" i="7"/>
  <c r="N62" i="7"/>
  <c r="O62" i="7"/>
  <c r="P62" i="7"/>
  <c r="Q62" i="7"/>
  <c r="A63" i="7"/>
  <c r="B63" i="7"/>
  <c r="C63" i="7"/>
  <c r="D63" i="7"/>
  <c r="E63" i="7"/>
  <c r="F63" i="7"/>
  <c r="G63" i="7"/>
  <c r="H63" i="7"/>
  <c r="I63" i="7"/>
  <c r="J63" i="7"/>
  <c r="K63" i="7"/>
  <c r="L63" i="7"/>
  <c r="M63" i="7"/>
  <c r="N63" i="7"/>
  <c r="O63" i="7"/>
  <c r="P63" i="7"/>
  <c r="Q63" i="7"/>
  <c r="A64" i="7"/>
  <c r="A65" i="7"/>
  <c r="B65" i="7"/>
  <c r="C65" i="7"/>
  <c r="D65" i="7"/>
  <c r="E65" i="7"/>
  <c r="F65" i="7"/>
  <c r="G65" i="7"/>
  <c r="H65" i="7"/>
  <c r="I65" i="7"/>
  <c r="J65" i="7"/>
  <c r="K65" i="7"/>
  <c r="L65" i="7"/>
  <c r="M65" i="7"/>
  <c r="N65" i="7"/>
  <c r="O65" i="7"/>
  <c r="P65" i="7"/>
  <c r="Q65" i="7"/>
  <c r="A66" i="7"/>
  <c r="A67" i="7"/>
  <c r="B57" i="7"/>
  <c r="C57" i="7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Q57" i="7"/>
  <c r="S38" i="7"/>
  <c r="S39" i="7"/>
  <c r="S40" i="7"/>
  <c r="S41" i="7"/>
  <c r="S42" i="7"/>
  <c r="S43" i="7"/>
  <c r="S44" i="7"/>
  <c r="S45" i="7"/>
  <c r="S46" i="7"/>
  <c r="S47" i="7"/>
  <c r="S51" i="7"/>
  <c r="S52" i="7"/>
  <c r="S21" i="7"/>
  <c r="S22" i="7"/>
  <c r="S23" i="7"/>
  <c r="S24" i="7"/>
  <c r="S25" i="7"/>
  <c r="S26" i="7"/>
  <c r="S27" i="7"/>
  <c r="S28" i="7"/>
  <c r="S29" i="7"/>
  <c r="S30" i="7"/>
  <c r="S34" i="7"/>
  <c r="S35" i="7"/>
  <c r="S37" i="7"/>
  <c r="S20" i="7"/>
  <c r="S3" i="7"/>
  <c r="S4" i="7"/>
  <c r="S5" i="7"/>
  <c r="S6" i="7"/>
  <c r="S7" i="7"/>
  <c r="S8" i="7"/>
  <c r="S9" i="7"/>
  <c r="S10" i="7"/>
  <c r="S11" i="7"/>
  <c r="S12" i="7"/>
  <c r="S17" i="7"/>
  <c r="S18" i="7"/>
  <c r="A110" i="7"/>
  <c r="A109" i="7"/>
  <c r="A108" i="7"/>
  <c r="A107" i="7"/>
  <c r="A106" i="7"/>
  <c r="A104" i="7"/>
  <c r="A103" i="7"/>
  <c r="A102" i="7"/>
  <c r="A101" i="7"/>
  <c r="A100" i="7"/>
  <c r="A98" i="7"/>
  <c r="A97" i="7"/>
  <c r="A96" i="7"/>
  <c r="A95" i="7"/>
  <c r="C106" i="7"/>
  <c r="D106" i="7"/>
  <c r="E106" i="7"/>
  <c r="F106" i="7"/>
  <c r="G106" i="7"/>
  <c r="H106" i="7"/>
  <c r="I106" i="7"/>
  <c r="J106" i="7"/>
  <c r="K106" i="7"/>
  <c r="L106" i="7"/>
  <c r="M106" i="7"/>
  <c r="N106" i="7"/>
  <c r="O106" i="7"/>
  <c r="P106" i="7"/>
  <c r="Q106" i="7"/>
  <c r="B106" i="7"/>
  <c r="C100" i="7"/>
  <c r="D100" i="7"/>
  <c r="E100" i="7"/>
  <c r="F100" i="7"/>
  <c r="G100" i="7"/>
  <c r="H100" i="7"/>
  <c r="I100" i="7"/>
  <c r="J100" i="7"/>
  <c r="K100" i="7"/>
  <c r="L100" i="7"/>
  <c r="M100" i="7"/>
  <c r="N100" i="7"/>
  <c r="O100" i="7"/>
  <c r="P100" i="7"/>
  <c r="Q100" i="7"/>
  <c r="B100" i="7"/>
  <c r="B94" i="7"/>
  <c r="C94" i="7"/>
  <c r="D94" i="7"/>
  <c r="E94" i="7"/>
  <c r="F94" i="7"/>
  <c r="G94" i="7"/>
  <c r="H94" i="7"/>
  <c r="I94" i="7"/>
  <c r="J94" i="7"/>
  <c r="K94" i="7"/>
  <c r="L94" i="7"/>
  <c r="M94" i="7"/>
  <c r="N94" i="7"/>
  <c r="O94" i="7"/>
  <c r="P94" i="7"/>
  <c r="Q94" i="7"/>
  <c r="B96" i="7"/>
  <c r="C96" i="7"/>
  <c r="D96" i="7"/>
  <c r="E96" i="7"/>
  <c r="F96" i="7"/>
  <c r="G96" i="7"/>
  <c r="H96" i="7"/>
  <c r="B98" i="7"/>
  <c r="C98" i="7"/>
  <c r="D98" i="7"/>
  <c r="E98" i="7"/>
  <c r="F98" i="7"/>
  <c r="G98" i="7"/>
  <c r="H98" i="7"/>
  <c r="C37" i="7"/>
  <c r="D37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B37" i="7"/>
  <c r="C20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B20" i="7"/>
  <c r="A38" i="7"/>
  <c r="A39" i="7"/>
  <c r="A40" i="7"/>
  <c r="A41" i="7"/>
  <c r="A42" i="7"/>
  <c r="A43" i="7"/>
  <c r="A44" i="7"/>
  <c r="A45" i="7"/>
  <c r="A46" i="7"/>
  <c r="A47" i="7"/>
  <c r="A48" i="7"/>
  <c r="A51" i="7"/>
  <c r="A52" i="7"/>
  <c r="A37" i="7"/>
  <c r="A31" i="7"/>
  <c r="A34" i="7"/>
  <c r="A35" i="7"/>
  <c r="A21" i="7"/>
  <c r="A22" i="7"/>
  <c r="A23" i="7"/>
  <c r="A24" i="7"/>
  <c r="A25" i="7"/>
  <c r="A26" i="7"/>
  <c r="A27" i="7"/>
  <c r="A28" i="7"/>
  <c r="A29" i="7"/>
  <c r="A30" i="7"/>
  <c r="A20" i="7"/>
  <c r="A3" i="7"/>
  <c r="P3" i="7"/>
  <c r="Q3" i="7"/>
  <c r="B3" i="7"/>
  <c r="C3" i="7"/>
  <c r="D3" i="7"/>
  <c r="E3" i="7"/>
  <c r="F3" i="7"/>
  <c r="G3" i="7"/>
  <c r="H3" i="7"/>
  <c r="I3" i="7"/>
  <c r="J3" i="7"/>
  <c r="K3" i="7"/>
  <c r="L3" i="7"/>
  <c r="M3" i="7"/>
  <c r="N3" i="7"/>
  <c r="O3" i="7"/>
  <c r="B4" i="7"/>
  <c r="C4" i="7"/>
  <c r="D4" i="7"/>
  <c r="E4" i="7"/>
  <c r="F4" i="7"/>
  <c r="G4" i="7"/>
  <c r="H4" i="7"/>
  <c r="B5" i="7"/>
  <c r="C5" i="7"/>
  <c r="D5" i="7"/>
  <c r="E5" i="7"/>
  <c r="F5" i="7"/>
  <c r="G5" i="7"/>
  <c r="H5" i="7"/>
  <c r="B6" i="7"/>
  <c r="C6" i="7"/>
  <c r="D6" i="7"/>
  <c r="E6" i="7"/>
  <c r="F6" i="7"/>
  <c r="G6" i="7"/>
  <c r="H6" i="7"/>
  <c r="B7" i="7"/>
  <c r="C7" i="7"/>
  <c r="D7" i="7"/>
  <c r="E7" i="7"/>
  <c r="F7" i="7"/>
  <c r="G7" i="7"/>
  <c r="H7" i="7"/>
  <c r="B8" i="7"/>
  <c r="C8" i="7"/>
  <c r="D8" i="7"/>
  <c r="E8" i="7"/>
  <c r="F8" i="7"/>
  <c r="G8" i="7"/>
  <c r="H8" i="7"/>
  <c r="B9" i="7"/>
  <c r="C9" i="7"/>
  <c r="D9" i="7"/>
  <c r="E9" i="7"/>
  <c r="F9" i="7"/>
  <c r="G9" i="7"/>
  <c r="H9" i="7"/>
  <c r="B11" i="7"/>
  <c r="C11" i="7"/>
  <c r="D11" i="7"/>
  <c r="E11" i="7"/>
  <c r="F11" i="7"/>
  <c r="G11" i="7"/>
  <c r="H11" i="7"/>
  <c r="B17" i="7"/>
  <c r="C17" i="7"/>
  <c r="D17" i="7"/>
  <c r="E17" i="7"/>
  <c r="F17" i="7"/>
  <c r="G17" i="7"/>
  <c r="H17" i="7"/>
  <c r="A4" i="7"/>
  <c r="A5" i="7"/>
  <c r="A6" i="7"/>
  <c r="A7" i="7"/>
  <c r="A8" i="7"/>
  <c r="A9" i="7"/>
  <c r="A10" i="7"/>
  <c r="A11" i="7"/>
  <c r="A12" i="7"/>
  <c r="A13" i="7"/>
  <c r="A17" i="7"/>
  <c r="A18" i="7"/>
  <c r="U16" i="7" l="1"/>
  <c r="V16" i="7"/>
  <c r="T16" i="7"/>
  <c r="B16" i="7"/>
  <c r="D13" i="7"/>
  <c r="B15" i="7"/>
  <c r="F13" i="7"/>
  <c r="E13" i="7"/>
  <c r="G13" i="7"/>
  <c r="T14" i="7"/>
  <c r="C14" i="7"/>
  <c r="D14" i="7"/>
  <c r="D30" i="4"/>
  <c r="U58" i="7" s="1"/>
  <c r="E30" i="4"/>
  <c r="V58" i="7" s="1"/>
  <c r="F30" i="4"/>
  <c r="W58" i="7" s="1"/>
  <c r="G30" i="4"/>
  <c r="H30" i="4"/>
  <c r="Y58" i="7" s="1"/>
  <c r="I30" i="4"/>
  <c r="Z58" i="7" s="1"/>
  <c r="J30" i="4"/>
  <c r="K30" i="4"/>
  <c r="L30" i="4"/>
  <c r="AC58" i="7" s="1"/>
  <c r="M30" i="4"/>
  <c r="AD58" i="7" s="1"/>
  <c r="N30" i="4"/>
  <c r="AE58" i="7" s="1"/>
  <c r="O30" i="4"/>
  <c r="P30" i="4"/>
  <c r="AG58" i="7" s="1"/>
  <c r="Q30" i="4"/>
  <c r="AH58" i="7" s="1"/>
  <c r="R30" i="4"/>
  <c r="AI58" i="7" s="1"/>
  <c r="S30" i="4"/>
  <c r="T70" i="7" s="1"/>
  <c r="T30" i="4"/>
  <c r="U70" i="7" s="1"/>
  <c r="U30" i="4"/>
  <c r="V70" i="7" s="1"/>
  <c r="V30" i="4"/>
  <c r="W30" i="4"/>
  <c r="X30" i="4"/>
  <c r="Y70" i="7" s="1"/>
  <c r="Y30" i="4"/>
  <c r="Z70" i="7" s="1"/>
  <c r="Z30" i="4"/>
  <c r="AA30" i="4"/>
  <c r="AB30" i="4"/>
  <c r="AC70" i="7" s="1"/>
  <c r="AC30" i="4"/>
  <c r="AD70" i="7" s="1"/>
  <c r="AD30" i="4"/>
  <c r="AE70" i="7" s="1"/>
  <c r="AE30" i="4"/>
  <c r="AF30" i="4"/>
  <c r="AG70" i="7" s="1"/>
  <c r="AG30" i="4"/>
  <c r="AH70" i="7" s="1"/>
  <c r="AH30" i="4"/>
  <c r="AI70" i="7" s="1"/>
  <c r="AI30" i="4"/>
  <c r="T82" i="7" s="1"/>
  <c r="AJ30" i="4"/>
  <c r="U82" i="7" s="1"/>
  <c r="AK30" i="4"/>
  <c r="V82" i="7" s="1"/>
  <c r="AL30" i="4"/>
  <c r="AM30" i="4"/>
  <c r="AN30" i="4"/>
  <c r="Y82" i="7" s="1"/>
  <c r="AO30" i="4"/>
  <c r="Z82" i="7" s="1"/>
  <c r="AP30" i="4"/>
  <c r="AQ30" i="4"/>
  <c r="AR30" i="4"/>
  <c r="AC82" i="7" s="1"/>
  <c r="AS30" i="4"/>
  <c r="AD82" i="7" s="1"/>
  <c r="AT30" i="4"/>
  <c r="AE82" i="7" s="1"/>
  <c r="AU30" i="4"/>
  <c r="AV30" i="4"/>
  <c r="AG82" i="7" s="1"/>
  <c r="AW30" i="4"/>
  <c r="AH82" i="7" s="1"/>
  <c r="D31" i="4"/>
  <c r="E31" i="4"/>
  <c r="V59" i="7" s="1"/>
  <c r="F31" i="4"/>
  <c r="W59" i="7" s="1"/>
  <c r="G31" i="4"/>
  <c r="X59" i="7" s="1"/>
  <c r="H31" i="4"/>
  <c r="Y59" i="7" s="1"/>
  <c r="I31" i="4"/>
  <c r="J31" i="4"/>
  <c r="AA59" i="7" s="1"/>
  <c r="K31" i="4"/>
  <c r="AB59" i="7" s="1"/>
  <c r="L31" i="4"/>
  <c r="M31" i="4"/>
  <c r="N31" i="4"/>
  <c r="AE59" i="7" s="1"/>
  <c r="O31" i="4"/>
  <c r="AF59" i="7" s="1"/>
  <c r="P31" i="4"/>
  <c r="AG59" i="7" s="1"/>
  <c r="Q31" i="4"/>
  <c r="R31" i="4"/>
  <c r="AI59" i="7" s="1"/>
  <c r="S31" i="4"/>
  <c r="T71" i="7" s="1"/>
  <c r="T31" i="4"/>
  <c r="U31" i="4"/>
  <c r="V71" i="7" s="1"/>
  <c r="V31" i="4"/>
  <c r="W71" i="7" s="1"/>
  <c r="W31" i="4"/>
  <c r="X71" i="7" s="1"/>
  <c r="X31" i="4"/>
  <c r="Y31" i="4"/>
  <c r="Z31" i="4"/>
  <c r="AA71" i="7" s="1"/>
  <c r="AA31" i="4"/>
  <c r="AB71" i="7" s="1"/>
  <c r="AB31" i="4"/>
  <c r="AC71" i="7" s="1"/>
  <c r="AC31" i="4"/>
  <c r="AD31" i="4"/>
  <c r="AE71" i="7" s="1"/>
  <c r="AE31" i="4"/>
  <c r="AF71" i="7" s="1"/>
  <c r="AF31" i="4"/>
  <c r="AG71" i="7" s="1"/>
  <c r="AG31" i="4"/>
  <c r="AH31" i="4"/>
  <c r="AI71" i="7" s="1"/>
  <c r="AI31" i="4"/>
  <c r="T83" i="7" s="1"/>
  <c r="AJ31" i="4"/>
  <c r="AK31" i="4"/>
  <c r="V83" i="7" s="1"/>
  <c r="AL31" i="4"/>
  <c r="W83" i="7" s="1"/>
  <c r="AM31" i="4"/>
  <c r="X83" i="7" s="1"/>
  <c r="AN31" i="4"/>
  <c r="AO31" i="4"/>
  <c r="AP31" i="4"/>
  <c r="AA83" i="7" s="1"/>
  <c r="AQ31" i="4"/>
  <c r="AB83" i="7" s="1"/>
  <c r="AR31" i="4"/>
  <c r="AS31" i="4"/>
  <c r="AT31" i="4"/>
  <c r="AE83" i="7" s="1"/>
  <c r="AU31" i="4"/>
  <c r="AF83" i="7" s="1"/>
  <c r="AV31" i="4"/>
  <c r="AW31" i="4"/>
  <c r="D32" i="4"/>
  <c r="U60" i="7" s="1"/>
  <c r="E32" i="4"/>
  <c r="V60" i="7" s="1"/>
  <c r="F32" i="4"/>
  <c r="W60" i="7" s="1"/>
  <c r="G32" i="4"/>
  <c r="X60" i="7" s="1"/>
  <c r="H32" i="4"/>
  <c r="Y60" i="7" s="1"/>
  <c r="I32" i="4"/>
  <c r="Z60" i="7" s="1"/>
  <c r="J32" i="4"/>
  <c r="AA60" i="7" s="1"/>
  <c r="K32" i="4"/>
  <c r="AB60" i="7" s="1"/>
  <c r="L32" i="4"/>
  <c r="AC60" i="7" s="1"/>
  <c r="M32" i="4"/>
  <c r="AD60" i="7" s="1"/>
  <c r="N32" i="4"/>
  <c r="AE60" i="7" s="1"/>
  <c r="O32" i="4"/>
  <c r="AF60" i="7" s="1"/>
  <c r="P32" i="4"/>
  <c r="AG60" i="7" s="1"/>
  <c r="Q32" i="4"/>
  <c r="AH60" i="7" s="1"/>
  <c r="R32" i="4"/>
  <c r="AI60" i="7" s="1"/>
  <c r="S32" i="4"/>
  <c r="T72" i="7" s="1"/>
  <c r="T32" i="4"/>
  <c r="U72" i="7" s="1"/>
  <c r="U32" i="4"/>
  <c r="V72" i="7" s="1"/>
  <c r="V32" i="4"/>
  <c r="W72" i="7" s="1"/>
  <c r="W32" i="4"/>
  <c r="X72" i="7" s="1"/>
  <c r="X32" i="4"/>
  <c r="Y72" i="7" s="1"/>
  <c r="Y32" i="4"/>
  <c r="Z72" i="7" s="1"/>
  <c r="Z32" i="4"/>
  <c r="AA72" i="7" s="1"/>
  <c r="AA32" i="4"/>
  <c r="AB72" i="7" s="1"/>
  <c r="AB32" i="4"/>
  <c r="AC72" i="7" s="1"/>
  <c r="AC32" i="4"/>
  <c r="AD72" i="7" s="1"/>
  <c r="AD32" i="4"/>
  <c r="AE72" i="7" s="1"/>
  <c r="AE32" i="4"/>
  <c r="AF72" i="7" s="1"/>
  <c r="AF32" i="4"/>
  <c r="AG72" i="7" s="1"/>
  <c r="AG32" i="4"/>
  <c r="AH72" i="7" s="1"/>
  <c r="AH32" i="4"/>
  <c r="AI72" i="7" s="1"/>
  <c r="AI32" i="4"/>
  <c r="T84" i="7" s="1"/>
  <c r="AJ32" i="4"/>
  <c r="U84" i="7" s="1"/>
  <c r="AK32" i="4"/>
  <c r="V84" i="7" s="1"/>
  <c r="AL32" i="4"/>
  <c r="W84" i="7" s="1"/>
  <c r="AM32" i="4"/>
  <c r="X84" i="7" s="1"/>
  <c r="AN32" i="4"/>
  <c r="Y84" i="7" s="1"/>
  <c r="AO32" i="4"/>
  <c r="Z84" i="7" s="1"/>
  <c r="AP32" i="4"/>
  <c r="AA84" i="7" s="1"/>
  <c r="AQ32" i="4"/>
  <c r="AB84" i="7" s="1"/>
  <c r="AR32" i="4"/>
  <c r="AC84" i="7" s="1"/>
  <c r="AS32" i="4"/>
  <c r="AD84" i="7" s="1"/>
  <c r="AT32" i="4"/>
  <c r="AE84" i="7" s="1"/>
  <c r="AU32" i="4"/>
  <c r="AF84" i="7" s="1"/>
  <c r="AV32" i="4"/>
  <c r="AG84" i="7" s="1"/>
  <c r="AW32" i="4"/>
  <c r="AH84" i="7" s="1"/>
  <c r="D33" i="4"/>
  <c r="U61" i="7" s="1"/>
  <c r="E33" i="4"/>
  <c r="V61" i="7" s="1"/>
  <c r="F33" i="4"/>
  <c r="W61" i="7" s="1"/>
  <c r="G33" i="4"/>
  <c r="X61" i="7" s="1"/>
  <c r="H33" i="4"/>
  <c r="Y61" i="7" s="1"/>
  <c r="I33" i="4"/>
  <c r="Z61" i="7" s="1"/>
  <c r="J33" i="4"/>
  <c r="AA61" i="7" s="1"/>
  <c r="K33" i="4"/>
  <c r="AB61" i="7" s="1"/>
  <c r="L33" i="4"/>
  <c r="AC61" i="7" s="1"/>
  <c r="M33" i="4"/>
  <c r="AD61" i="7" s="1"/>
  <c r="N33" i="4"/>
  <c r="AE61" i="7" s="1"/>
  <c r="O33" i="4"/>
  <c r="AF61" i="7" s="1"/>
  <c r="P33" i="4"/>
  <c r="AG61" i="7" s="1"/>
  <c r="Q33" i="4"/>
  <c r="AH61" i="7" s="1"/>
  <c r="R33" i="4"/>
  <c r="AI61" i="7" s="1"/>
  <c r="S33" i="4"/>
  <c r="T73" i="7" s="1"/>
  <c r="T33" i="4"/>
  <c r="U73" i="7" s="1"/>
  <c r="U33" i="4"/>
  <c r="V73" i="7" s="1"/>
  <c r="V33" i="4"/>
  <c r="W73" i="7" s="1"/>
  <c r="W33" i="4"/>
  <c r="X73" i="7" s="1"/>
  <c r="X33" i="4"/>
  <c r="Y73" i="7" s="1"/>
  <c r="Y33" i="4"/>
  <c r="Z73" i="7" s="1"/>
  <c r="Z33" i="4"/>
  <c r="AA73" i="7" s="1"/>
  <c r="AA33" i="4"/>
  <c r="AB73" i="7" s="1"/>
  <c r="AB33" i="4"/>
  <c r="AC73" i="7" s="1"/>
  <c r="AC33" i="4"/>
  <c r="AD73" i="7" s="1"/>
  <c r="AD33" i="4"/>
  <c r="AE73" i="7" s="1"/>
  <c r="AE33" i="4"/>
  <c r="AF73" i="7" s="1"/>
  <c r="AF33" i="4"/>
  <c r="AG73" i="7" s="1"/>
  <c r="AG33" i="4"/>
  <c r="AH73" i="7" s="1"/>
  <c r="AH33" i="4"/>
  <c r="AI73" i="7" s="1"/>
  <c r="AI33" i="4"/>
  <c r="T85" i="7" s="1"/>
  <c r="AJ33" i="4"/>
  <c r="U85" i="7" s="1"/>
  <c r="AK33" i="4"/>
  <c r="V85" i="7" s="1"/>
  <c r="AL33" i="4"/>
  <c r="W85" i="7" s="1"/>
  <c r="AM33" i="4"/>
  <c r="X85" i="7" s="1"/>
  <c r="AN33" i="4"/>
  <c r="Y85" i="7" s="1"/>
  <c r="AO33" i="4"/>
  <c r="Z85" i="7" s="1"/>
  <c r="AP33" i="4"/>
  <c r="AA85" i="7" s="1"/>
  <c r="AQ33" i="4"/>
  <c r="AB85" i="7" s="1"/>
  <c r="AR33" i="4"/>
  <c r="AC85" i="7" s="1"/>
  <c r="AS33" i="4"/>
  <c r="AD85" i="7" s="1"/>
  <c r="AT33" i="4"/>
  <c r="AE85" i="7" s="1"/>
  <c r="AU33" i="4"/>
  <c r="AF85" i="7" s="1"/>
  <c r="AV33" i="4"/>
  <c r="AG85" i="7" s="1"/>
  <c r="AW33" i="4"/>
  <c r="AH85" i="7" s="1"/>
  <c r="D34" i="4"/>
  <c r="U62" i="7" s="1"/>
  <c r="E34" i="4"/>
  <c r="V62" i="7" s="1"/>
  <c r="F34" i="4"/>
  <c r="W62" i="7" s="1"/>
  <c r="G34" i="4"/>
  <c r="X62" i="7" s="1"/>
  <c r="H34" i="4"/>
  <c r="Y62" i="7" s="1"/>
  <c r="I34" i="4"/>
  <c r="Z62" i="7" s="1"/>
  <c r="J34" i="4"/>
  <c r="AA62" i="7" s="1"/>
  <c r="K34" i="4"/>
  <c r="AB62" i="7" s="1"/>
  <c r="L34" i="4"/>
  <c r="AC62" i="7" s="1"/>
  <c r="M34" i="4"/>
  <c r="AD62" i="7" s="1"/>
  <c r="N34" i="4"/>
  <c r="AE62" i="7" s="1"/>
  <c r="O34" i="4"/>
  <c r="AF62" i="7" s="1"/>
  <c r="P34" i="4"/>
  <c r="AG62" i="7" s="1"/>
  <c r="Q34" i="4"/>
  <c r="AH62" i="7" s="1"/>
  <c r="R34" i="4"/>
  <c r="AI62" i="7" s="1"/>
  <c r="S34" i="4"/>
  <c r="T74" i="7" s="1"/>
  <c r="T34" i="4"/>
  <c r="U74" i="7" s="1"/>
  <c r="U34" i="4"/>
  <c r="V74" i="7" s="1"/>
  <c r="V34" i="4"/>
  <c r="W74" i="7" s="1"/>
  <c r="W34" i="4"/>
  <c r="X74" i="7" s="1"/>
  <c r="X34" i="4"/>
  <c r="Y74" i="7" s="1"/>
  <c r="Y34" i="4"/>
  <c r="Z74" i="7" s="1"/>
  <c r="Z34" i="4"/>
  <c r="AA74" i="7" s="1"/>
  <c r="AA34" i="4"/>
  <c r="AB74" i="7" s="1"/>
  <c r="AB34" i="4"/>
  <c r="AC74" i="7" s="1"/>
  <c r="AC34" i="4"/>
  <c r="AD74" i="7" s="1"/>
  <c r="AD34" i="4"/>
  <c r="AE74" i="7" s="1"/>
  <c r="AE34" i="4"/>
  <c r="AF74" i="7" s="1"/>
  <c r="AF34" i="4"/>
  <c r="AG74" i="7" s="1"/>
  <c r="AG34" i="4"/>
  <c r="AH74" i="7" s="1"/>
  <c r="AH34" i="4"/>
  <c r="AI74" i="7" s="1"/>
  <c r="AI34" i="4"/>
  <c r="T86" i="7" s="1"/>
  <c r="AJ34" i="4"/>
  <c r="U86" i="7" s="1"/>
  <c r="AK34" i="4"/>
  <c r="V86" i="7" s="1"/>
  <c r="AL34" i="4"/>
  <c r="W86" i="7" s="1"/>
  <c r="AM34" i="4"/>
  <c r="X86" i="7" s="1"/>
  <c r="AN34" i="4"/>
  <c r="Y86" i="7" s="1"/>
  <c r="AO34" i="4"/>
  <c r="Z86" i="7" s="1"/>
  <c r="AP34" i="4"/>
  <c r="AA86" i="7" s="1"/>
  <c r="AQ34" i="4"/>
  <c r="AB86" i="7" s="1"/>
  <c r="AR34" i="4"/>
  <c r="AC86" i="7" s="1"/>
  <c r="AS34" i="4"/>
  <c r="AD86" i="7" s="1"/>
  <c r="AT34" i="4"/>
  <c r="AE86" i="7" s="1"/>
  <c r="AU34" i="4"/>
  <c r="AF86" i="7" s="1"/>
  <c r="AV34" i="4"/>
  <c r="AG86" i="7" s="1"/>
  <c r="AW34" i="4"/>
  <c r="AH86" i="7" s="1"/>
  <c r="D35" i="4"/>
  <c r="E35" i="4"/>
  <c r="V63" i="7" s="1"/>
  <c r="F35" i="4"/>
  <c r="W63" i="7" s="1"/>
  <c r="G35" i="4"/>
  <c r="X63" i="7" s="1"/>
  <c r="H35" i="4"/>
  <c r="Y63" i="7" s="1"/>
  <c r="I35" i="4"/>
  <c r="Z63" i="7" s="1"/>
  <c r="J35" i="4"/>
  <c r="AA63" i="7" s="1"/>
  <c r="K35" i="4"/>
  <c r="AB63" i="7" s="1"/>
  <c r="L35" i="4"/>
  <c r="AC63" i="7" s="1"/>
  <c r="M35" i="4"/>
  <c r="AD63" i="7" s="1"/>
  <c r="N35" i="4"/>
  <c r="AE63" i="7" s="1"/>
  <c r="O35" i="4"/>
  <c r="AF63" i="7" s="1"/>
  <c r="P35" i="4"/>
  <c r="AG63" i="7" s="1"/>
  <c r="Q35" i="4"/>
  <c r="AH63" i="7" s="1"/>
  <c r="R35" i="4"/>
  <c r="AI63" i="7" s="1"/>
  <c r="S35" i="4"/>
  <c r="T75" i="7" s="1"/>
  <c r="T35" i="4"/>
  <c r="U75" i="7" s="1"/>
  <c r="U35" i="4"/>
  <c r="V75" i="7" s="1"/>
  <c r="V35" i="4"/>
  <c r="W75" i="7" s="1"/>
  <c r="W35" i="4"/>
  <c r="X75" i="7" s="1"/>
  <c r="X35" i="4"/>
  <c r="Y75" i="7" s="1"/>
  <c r="Y35" i="4"/>
  <c r="Z75" i="7" s="1"/>
  <c r="Z35" i="4"/>
  <c r="AA75" i="7" s="1"/>
  <c r="AA35" i="4"/>
  <c r="AB75" i="7" s="1"/>
  <c r="AB35" i="4"/>
  <c r="AC75" i="7" s="1"/>
  <c r="AC35" i="4"/>
  <c r="AD75" i="7" s="1"/>
  <c r="AD35" i="4"/>
  <c r="AE75" i="7" s="1"/>
  <c r="AE35" i="4"/>
  <c r="AF75" i="7" s="1"/>
  <c r="AF35" i="4"/>
  <c r="AG75" i="7" s="1"/>
  <c r="AG35" i="4"/>
  <c r="AH75" i="7" s="1"/>
  <c r="AH35" i="4"/>
  <c r="AI75" i="7" s="1"/>
  <c r="AI35" i="4"/>
  <c r="T87" i="7" s="1"/>
  <c r="AJ35" i="4"/>
  <c r="U87" i="7" s="1"/>
  <c r="AK35" i="4"/>
  <c r="V87" i="7" s="1"/>
  <c r="AL35" i="4"/>
  <c r="W87" i="7" s="1"/>
  <c r="AM35" i="4"/>
  <c r="X87" i="7" s="1"/>
  <c r="AN35" i="4"/>
  <c r="Y87" i="7" s="1"/>
  <c r="AO35" i="4"/>
  <c r="Z87" i="7" s="1"/>
  <c r="AP35" i="4"/>
  <c r="AA87" i="7" s="1"/>
  <c r="AQ35" i="4"/>
  <c r="AB87" i="7" s="1"/>
  <c r="AR35" i="4"/>
  <c r="AC87" i="7" s="1"/>
  <c r="AS35" i="4"/>
  <c r="AD87" i="7" s="1"/>
  <c r="AT35" i="4"/>
  <c r="AE87" i="7" s="1"/>
  <c r="AU35" i="4"/>
  <c r="AF87" i="7" s="1"/>
  <c r="AV35" i="4"/>
  <c r="AG87" i="7" s="1"/>
  <c r="AW35" i="4"/>
  <c r="AH87" i="7" s="1"/>
  <c r="C31" i="4"/>
  <c r="T59" i="7" s="1"/>
  <c r="C32" i="4"/>
  <c r="T60" i="7" s="1"/>
  <c r="C33" i="4"/>
  <c r="T61" i="7" s="1"/>
  <c r="C34" i="4"/>
  <c r="C35" i="4"/>
  <c r="T63" i="7" s="1"/>
  <c r="C30" i="4"/>
  <c r="T58" i="7" s="1"/>
  <c r="D8" i="4"/>
  <c r="U4" i="7" s="1"/>
  <c r="E8" i="4"/>
  <c r="V4" i="7" s="1"/>
  <c r="F8" i="4"/>
  <c r="W4" i="7" s="1"/>
  <c r="G8" i="4"/>
  <c r="H8" i="4"/>
  <c r="Y4" i="7" s="1"/>
  <c r="I8" i="4"/>
  <c r="Z4" i="7" s="1"/>
  <c r="D9" i="4"/>
  <c r="U5" i="7" s="1"/>
  <c r="E9" i="4"/>
  <c r="V5" i="7" s="1"/>
  <c r="F9" i="4"/>
  <c r="W5" i="7" s="1"/>
  <c r="G9" i="4"/>
  <c r="X5" i="7" s="1"/>
  <c r="H9" i="4"/>
  <c r="Y5" i="7" s="1"/>
  <c r="I9" i="4"/>
  <c r="Z5" i="7" s="1"/>
  <c r="D10" i="4"/>
  <c r="U6" i="7" s="1"/>
  <c r="E10" i="4"/>
  <c r="V6" i="7" s="1"/>
  <c r="F10" i="4"/>
  <c r="W6" i="7" s="1"/>
  <c r="G10" i="4"/>
  <c r="X6" i="7" s="1"/>
  <c r="H10" i="4"/>
  <c r="Y6" i="7" s="1"/>
  <c r="I10" i="4"/>
  <c r="Z6" i="7" s="1"/>
  <c r="D11" i="4"/>
  <c r="U7" i="7" s="1"/>
  <c r="E11" i="4"/>
  <c r="V7" i="7" s="1"/>
  <c r="F11" i="4"/>
  <c r="W7" i="7" s="1"/>
  <c r="G11" i="4"/>
  <c r="X7" i="7" s="1"/>
  <c r="H11" i="4"/>
  <c r="Y7" i="7" s="1"/>
  <c r="I11" i="4"/>
  <c r="Z7" i="7" s="1"/>
  <c r="D12" i="4"/>
  <c r="U8" i="7" s="1"/>
  <c r="E12" i="4"/>
  <c r="V8" i="7" s="1"/>
  <c r="F12" i="4"/>
  <c r="W8" i="7" s="1"/>
  <c r="G12" i="4"/>
  <c r="X8" i="7" s="1"/>
  <c r="H12" i="4"/>
  <c r="Y8" i="7" s="1"/>
  <c r="I12" i="4"/>
  <c r="Z8" i="7" s="1"/>
  <c r="D13" i="4"/>
  <c r="U9" i="7" s="1"/>
  <c r="E13" i="4"/>
  <c r="V9" i="7" s="1"/>
  <c r="F13" i="4"/>
  <c r="W9" i="7" s="1"/>
  <c r="G13" i="4"/>
  <c r="X9" i="7" s="1"/>
  <c r="H13" i="4"/>
  <c r="Y9" i="7" s="1"/>
  <c r="I13" i="4"/>
  <c r="Z9" i="7" s="1"/>
  <c r="U11" i="7"/>
  <c r="V11" i="7"/>
  <c r="W11" i="7"/>
  <c r="X11" i="7"/>
  <c r="Y11" i="7"/>
  <c r="Z11" i="7"/>
  <c r="U13" i="7"/>
  <c r="Z13" i="7"/>
  <c r="W14" i="7"/>
  <c r="X14" i="7"/>
  <c r="Y14" i="7"/>
  <c r="Z14" i="7"/>
  <c r="U17" i="7"/>
  <c r="V17" i="7"/>
  <c r="W17" i="7"/>
  <c r="X17" i="7"/>
  <c r="Y17" i="7"/>
  <c r="Z17" i="7"/>
  <c r="C9" i="4"/>
  <c r="T5" i="7" s="1"/>
  <c r="C10" i="4"/>
  <c r="T6" i="7" s="1"/>
  <c r="C11" i="4"/>
  <c r="C12" i="4"/>
  <c r="T8" i="7" s="1"/>
  <c r="C13" i="4"/>
  <c r="T9" i="7" s="1"/>
  <c r="T11" i="7"/>
  <c r="T13" i="7"/>
  <c r="T17" i="7"/>
  <c r="C8" i="4"/>
  <c r="T4" i="7" s="1"/>
  <c r="H54" i="4"/>
  <c r="C15" i="7" l="1"/>
  <c r="V14" i="7"/>
  <c r="V13" i="7"/>
  <c r="U14" i="7"/>
  <c r="W13" i="7"/>
  <c r="AW19" i="2"/>
  <c r="Q49" i="7" s="1"/>
  <c r="Y13" i="7"/>
  <c r="X13" i="7"/>
  <c r="E15" i="7"/>
  <c r="W15" i="7"/>
  <c r="X15" i="7"/>
  <c r="F15" i="7"/>
  <c r="D15" i="7"/>
  <c r="V15" i="7"/>
  <c r="G15" i="7"/>
  <c r="Y15" i="7"/>
  <c r="H15" i="7"/>
  <c r="Z15" i="7"/>
  <c r="U15" i="7"/>
  <c r="Y16" i="7"/>
  <c r="G16" i="7"/>
  <c r="B14" i="7"/>
  <c r="AX32" i="4"/>
  <c r="AI84" i="7" s="1"/>
  <c r="T62" i="7"/>
  <c r="X4" i="7"/>
  <c r="AH83" i="7"/>
  <c r="AD83" i="7"/>
  <c r="Z83" i="7"/>
  <c r="AH71" i="7"/>
  <c r="AD71" i="7"/>
  <c r="Z71" i="7"/>
  <c r="AH59" i="7"/>
  <c r="AD59" i="7"/>
  <c r="Z59" i="7"/>
  <c r="AF82" i="7"/>
  <c r="AB82" i="7"/>
  <c r="X82" i="7"/>
  <c r="AF70" i="7"/>
  <c r="AB70" i="7"/>
  <c r="X70" i="7"/>
  <c r="AF58" i="7"/>
  <c r="AB58" i="7"/>
  <c r="X58" i="7"/>
  <c r="T7" i="7"/>
  <c r="AX35" i="4"/>
  <c r="AI87" i="7" s="1"/>
  <c r="U63" i="7"/>
  <c r="AG83" i="7"/>
  <c r="AC83" i="7"/>
  <c r="Y83" i="7"/>
  <c r="U83" i="7"/>
  <c r="Y71" i="7"/>
  <c r="U71" i="7"/>
  <c r="AC59" i="7"/>
  <c r="U59" i="7"/>
  <c r="AA82" i="7"/>
  <c r="W82" i="7"/>
  <c r="AA70" i="7"/>
  <c r="W70" i="7"/>
  <c r="AA58" i="7"/>
  <c r="AX34" i="4"/>
  <c r="AI86" i="7" s="1"/>
  <c r="AX30" i="4"/>
  <c r="AI82" i="7" s="1"/>
  <c r="AX31" i="4"/>
  <c r="AI83" i="7" s="1"/>
  <c r="AX33" i="4"/>
  <c r="AI85" i="7" s="1"/>
  <c r="AX19" i="4" l="1"/>
  <c r="AI49" i="7" s="1"/>
  <c r="F16" i="7"/>
  <c r="AW20" i="2"/>
  <c r="Q50" i="7" s="1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I21" i="2"/>
  <c r="D17" i="3"/>
  <c r="AV21" i="2" s="1"/>
  <c r="B54" i="2" s="1"/>
  <c r="D12" i="3"/>
  <c r="D6" i="3"/>
  <c r="D11" i="3"/>
  <c r="D10" i="3"/>
  <c r="D9" i="3"/>
  <c r="L13" i="2" s="1"/>
  <c r="D7" i="3"/>
  <c r="M11" i="2" s="1"/>
  <c r="D4" i="3"/>
  <c r="K8" i="2" s="1"/>
  <c r="AW31" i="2"/>
  <c r="Q83" i="7" s="1"/>
  <c r="AW32" i="2"/>
  <c r="Q84" i="7" s="1"/>
  <c r="AW33" i="2"/>
  <c r="Q85" i="7" s="1"/>
  <c r="AW34" i="2"/>
  <c r="Q86" i="7" s="1"/>
  <c r="AW35" i="2"/>
  <c r="Q87" i="7" s="1"/>
  <c r="AW37" i="2"/>
  <c r="Q89" i="7" s="1"/>
  <c r="AW30" i="2"/>
  <c r="Q82" i="7" s="1"/>
  <c r="AL36" i="2" l="1"/>
  <c r="Z36" i="2"/>
  <c r="AK36" i="2"/>
  <c r="Y36" i="2"/>
  <c r="M36" i="2"/>
  <c r="B14" i="2"/>
  <c r="C14" i="4" s="1"/>
  <c r="AV36" i="2"/>
  <c r="AJ36" i="2"/>
  <c r="X36" i="2"/>
  <c r="L36" i="2"/>
  <c r="I14" i="2"/>
  <c r="AI36" i="2"/>
  <c r="W36" i="2"/>
  <c r="K36" i="2"/>
  <c r="H14" i="2"/>
  <c r="I14" i="4" s="1"/>
  <c r="AN36" i="2"/>
  <c r="P36" i="2"/>
  <c r="AM36" i="2"/>
  <c r="O36" i="2"/>
  <c r="C36" i="2"/>
  <c r="B36" i="2"/>
  <c r="C36" i="4" s="1"/>
  <c r="AU36" i="2"/>
  <c r="AT36" i="2"/>
  <c r="AH36" i="2"/>
  <c r="V36" i="2"/>
  <c r="J36" i="2"/>
  <c r="G14" i="2"/>
  <c r="H14" i="4" s="1"/>
  <c r="AG36" i="2"/>
  <c r="U36" i="2"/>
  <c r="I36" i="2"/>
  <c r="F14" i="2"/>
  <c r="G14" i="4" s="1"/>
  <c r="AC36" i="2"/>
  <c r="Q36" i="2"/>
  <c r="E36" i="2"/>
  <c r="AB36" i="2"/>
  <c r="D36" i="2"/>
  <c r="AA36" i="2"/>
  <c r="N36" i="2"/>
  <c r="AS36" i="2"/>
  <c r="AR36" i="2"/>
  <c r="AF36" i="2"/>
  <c r="T36" i="2"/>
  <c r="H36" i="2"/>
  <c r="E14" i="2"/>
  <c r="F14" i="4" s="1"/>
  <c r="AQ36" i="2"/>
  <c r="AE36" i="2"/>
  <c r="S36" i="2"/>
  <c r="G36" i="2"/>
  <c r="D14" i="2"/>
  <c r="E14" i="4" s="1"/>
  <c r="AP36" i="2"/>
  <c r="AD36" i="2"/>
  <c r="R36" i="2"/>
  <c r="F36" i="2"/>
  <c r="C14" i="2"/>
  <c r="D14" i="4" s="1"/>
  <c r="AO36" i="2"/>
  <c r="I10" i="2"/>
  <c r="M10" i="2"/>
  <c r="AT8" i="2"/>
  <c r="N38" i="7" s="1"/>
  <c r="K12" i="2"/>
  <c r="AK11" i="4"/>
  <c r="V41" i="7" s="1"/>
  <c r="K10" i="2"/>
  <c r="L10" i="4" s="1"/>
  <c r="AC6" i="7" s="1"/>
  <c r="AH8" i="2"/>
  <c r="R8" i="2"/>
  <c r="S8" i="4" s="1"/>
  <c r="T21" i="7" s="1"/>
  <c r="AD8" i="2"/>
  <c r="N8" i="2"/>
  <c r="N4" i="7" s="1"/>
  <c r="AP8" i="2"/>
  <c r="J38" i="7" s="1"/>
  <c r="Z8" i="2"/>
  <c r="AA8" i="4" s="1"/>
  <c r="AB21" i="7" s="1"/>
  <c r="L7" i="7"/>
  <c r="G38" i="2"/>
  <c r="G16" i="2"/>
  <c r="C16" i="2"/>
  <c r="H16" i="2"/>
  <c r="F16" i="2"/>
  <c r="B16" i="2"/>
  <c r="E16" i="2"/>
  <c r="D16" i="2"/>
  <c r="I8" i="2"/>
  <c r="I4" i="7" s="1"/>
  <c r="AL8" i="2"/>
  <c r="F38" i="7" s="1"/>
  <c r="V8" i="2"/>
  <c r="F21" i="7" s="1"/>
  <c r="K11" i="7"/>
  <c r="AD77" i="7"/>
  <c r="W89" i="7"/>
  <c r="AE89" i="7"/>
  <c r="X65" i="7"/>
  <c r="AB65" i="7"/>
  <c r="AF65" i="7"/>
  <c r="T77" i="7"/>
  <c r="X77" i="7"/>
  <c r="AB77" i="7"/>
  <c r="AF77" i="7"/>
  <c r="T89" i="7"/>
  <c r="X89" i="7"/>
  <c r="AB89" i="7"/>
  <c r="AF89" i="7"/>
  <c r="U65" i="7"/>
  <c r="Y65" i="7"/>
  <c r="AC65" i="7"/>
  <c r="AG65" i="7"/>
  <c r="U77" i="7"/>
  <c r="Y77" i="7"/>
  <c r="AC77" i="7"/>
  <c r="AG77" i="7"/>
  <c r="U89" i="7"/>
  <c r="Y89" i="7"/>
  <c r="AC89" i="7"/>
  <c r="AG89" i="7"/>
  <c r="V65" i="7"/>
  <c r="Z65" i="7"/>
  <c r="AD65" i="7"/>
  <c r="AH65" i="7"/>
  <c r="V77" i="7"/>
  <c r="Z77" i="7"/>
  <c r="AH77" i="7"/>
  <c r="V89" i="7"/>
  <c r="Z89" i="7"/>
  <c r="AD89" i="7"/>
  <c r="AH89" i="7"/>
  <c r="W65" i="7"/>
  <c r="AA65" i="7"/>
  <c r="AE65" i="7"/>
  <c r="AI65" i="7"/>
  <c r="W77" i="7"/>
  <c r="AA77" i="7"/>
  <c r="AE77" i="7"/>
  <c r="AI77" i="7"/>
  <c r="AA89" i="7"/>
  <c r="X16" i="7"/>
  <c r="AX20" i="4"/>
  <c r="AI50" i="7" s="1"/>
  <c r="M28" i="7"/>
  <c r="M11" i="7"/>
  <c r="J45" i="7"/>
  <c r="E28" i="7"/>
  <c r="I11" i="7"/>
  <c r="B45" i="7"/>
  <c r="B28" i="7"/>
  <c r="J13" i="2"/>
  <c r="K13" i="4" s="1"/>
  <c r="AB9" i="7" s="1"/>
  <c r="AU13" i="2"/>
  <c r="O43" i="7" s="1"/>
  <c r="Q11" i="4"/>
  <c r="AH7" i="7" s="1"/>
  <c r="J11" i="7"/>
  <c r="I45" i="7"/>
  <c r="I28" i="7"/>
  <c r="Q11" i="7"/>
  <c r="AE13" i="2"/>
  <c r="AF13" i="4" s="1"/>
  <c r="AG26" i="7" s="1"/>
  <c r="N45" i="7"/>
  <c r="F45" i="7"/>
  <c r="AF28" i="7"/>
  <c r="F28" i="7"/>
  <c r="N11" i="7"/>
  <c r="O13" i="2"/>
  <c r="P13" i="4" s="1"/>
  <c r="AG9" i="7" s="1"/>
  <c r="AQ13" i="2"/>
  <c r="K43" i="7" s="1"/>
  <c r="AA13" i="2"/>
  <c r="K26" i="7" s="1"/>
  <c r="K13" i="2"/>
  <c r="K9" i="7" s="1"/>
  <c r="O24" i="7"/>
  <c r="L11" i="4"/>
  <c r="AC7" i="7" s="1"/>
  <c r="AS8" i="2"/>
  <c r="AT8" i="4" s="1"/>
  <c r="AE38" i="7" s="1"/>
  <c r="AO8" i="2"/>
  <c r="AP8" i="4" s="1"/>
  <c r="AA38" i="7" s="1"/>
  <c r="AK8" i="2"/>
  <c r="E38" i="7" s="1"/>
  <c r="AG8" i="2"/>
  <c r="Q21" i="7" s="1"/>
  <c r="AC8" i="2"/>
  <c r="AD8" i="4" s="1"/>
  <c r="AE21" i="7" s="1"/>
  <c r="Y8" i="2"/>
  <c r="I21" i="7" s="1"/>
  <c r="U8" i="2"/>
  <c r="E21" i="7" s="1"/>
  <c r="Q8" i="2"/>
  <c r="R8" i="4" s="1"/>
  <c r="AI4" i="7" s="1"/>
  <c r="M8" i="2"/>
  <c r="N8" i="4" s="1"/>
  <c r="AE4" i="7" s="1"/>
  <c r="I7" i="7"/>
  <c r="P45" i="7"/>
  <c r="H45" i="7"/>
  <c r="D45" i="7"/>
  <c r="P28" i="7"/>
  <c r="L28" i="7"/>
  <c r="H28" i="7"/>
  <c r="D28" i="7"/>
  <c r="AH11" i="7"/>
  <c r="L11" i="7"/>
  <c r="AM13" i="2"/>
  <c r="AN13" i="4" s="1"/>
  <c r="Y43" i="7" s="1"/>
  <c r="W13" i="2"/>
  <c r="G26" i="7" s="1"/>
  <c r="N41" i="7"/>
  <c r="AA11" i="4"/>
  <c r="AB24" i="7" s="1"/>
  <c r="AV8" i="2"/>
  <c r="P38" i="7" s="1"/>
  <c r="AR8" i="2"/>
  <c r="L38" i="7" s="1"/>
  <c r="AN8" i="2"/>
  <c r="H38" i="7" s="1"/>
  <c r="AJ8" i="2"/>
  <c r="D38" i="7" s="1"/>
  <c r="AF8" i="2"/>
  <c r="P21" i="7" s="1"/>
  <c r="AB8" i="2"/>
  <c r="L21" i="7" s="1"/>
  <c r="X8" i="2"/>
  <c r="Y8" i="4" s="1"/>
  <c r="Z21" i="7" s="1"/>
  <c r="T8" i="2"/>
  <c r="D21" i="7" s="1"/>
  <c r="P8" i="2"/>
  <c r="L8" i="2"/>
  <c r="AL38" i="2"/>
  <c r="J8" i="2"/>
  <c r="K8" i="4" s="1"/>
  <c r="AB4" i="7" s="1"/>
  <c r="O45" i="7"/>
  <c r="K45" i="7"/>
  <c r="G45" i="7"/>
  <c r="C45" i="7"/>
  <c r="O28" i="7"/>
  <c r="AC28" i="7"/>
  <c r="Y28" i="7"/>
  <c r="C28" i="7"/>
  <c r="O11" i="7"/>
  <c r="AI13" i="2"/>
  <c r="C43" i="7" s="1"/>
  <c r="S13" i="2"/>
  <c r="T13" i="4" s="1"/>
  <c r="U26" i="7" s="1"/>
  <c r="I41" i="7"/>
  <c r="E24" i="7"/>
  <c r="AU8" i="2"/>
  <c r="O38" i="7" s="1"/>
  <c r="AQ8" i="2"/>
  <c r="K38" i="7" s="1"/>
  <c r="AM8" i="2"/>
  <c r="AN8" i="4" s="1"/>
  <c r="Y38" i="7" s="1"/>
  <c r="AI8" i="2"/>
  <c r="C38" i="7" s="1"/>
  <c r="AE8" i="2"/>
  <c r="AF8" i="4" s="1"/>
  <c r="AG21" i="7" s="1"/>
  <c r="AA8" i="2"/>
  <c r="K21" i="7" s="1"/>
  <c r="W8" i="2"/>
  <c r="G21" i="7" s="1"/>
  <c r="S8" i="2"/>
  <c r="C21" i="7" s="1"/>
  <c r="O8" i="2"/>
  <c r="O4" i="7" s="1"/>
  <c r="V38" i="2"/>
  <c r="W38" i="4" s="1"/>
  <c r="D38" i="2"/>
  <c r="AH38" i="2"/>
  <c r="R38" i="2"/>
  <c r="B78" i="7" s="1"/>
  <c r="AT38" i="2"/>
  <c r="N90" i="7" s="1"/>
  <c r="AD38" i="2"/>
  <c r="N38" i="2"/>
  <c r="N66" i="7" s="1"/>
  <c r="AP38" i="2"/>
  <c r="J90" i="7" s="1"/>
  <c r="Z38" i="2"/>
  <c r="J38" i="2"/>
  <c r="J66" i="7" s="1"/>
  <c r="B38" i="2"/>
  <c r="C38" i="2"/>
  <c r="C66" i="7" s="1"/>
  <c r="AS38" i="2"/>
  <c r="AT38" i="4" s="1"/>
  <c r="AO38" i="2"/>
  <c r="I90" i="7" s="1"/>
  <c r="AK38" i="2"/>
  <c r="AL38" i="4" s="1"/>
  <c r="AG38" i="2"/>
  <c r="AC38" i="2"/>
  <c r="Y38" i="2"/>
  <c r="U38" i="2"/>
  <c r="Q38" i="2"/>
  <c r="R38" i="4" s="1"/>
  <c r="M38" i="2"/>
  <c r="M66" i="7" s="1"/>
  <c r="I38" i="2"/>
  <c r="F38" i="2"/>
  <c r="AV38" i="2"/>
  <c r="AR38" i="2"/>
  <c r="AN38" i="2"/>
  <c r="AJ38" i="2"/>
  <c r="AF38" i="2"/>
  <c r="AB38" i="2"/>
  <c r="X38" i="2"/>
  <c r="T38" i="2"/>
  <c r="P38" i="2"/>
  <c r="L38" i="2"/>
  <c r="H38" i="2"/>
  <c r="O47" i="7"/>
  <c r="K16" i="4"/>
  <c r="AB12" i="7" s="1"/>
  <c r="E38" i="2"/>
  <c r="AU38" i="2"/>
  <c r="AQ38" i="2"/>
  <c r="AM38" i="2"/>
  <c r="AI38" i="2"/>
  <c r="AE38" i="2"/>
  <c r="AA38" i="2"/>
  <c r="W38" i="2"/>
  <c r="S38" i="2"/>
  <c r="O38" i="2"/>
  <c r="K38" i="2"/>
  <c r="N10" i="7"/>
  <c r="O14" i="4"/>
  <c r="AF10" i="7" s="1"/>
  <c r="AG28" i="7"/>
  <c r="U28" i="7"/>
  <c r="P8" i="4"/>
  <c r="AG4" i="7" s="1"/>
  <c r="I17" i="7"/>
  <c r="J21" i="4"/>
  <c r="L51" i="7"/>
  <c r="AS21" i="4"/>
  <c r="AD51" i="7" s="1"/>
  <c r="H51" i="7"/>
  <c r="AO21" i="4"/>
  <c r="Z51" i="7" s="1"/>
  <c r="D51" i="7"/>
  <c r="AK21" i="4"/>
  <c r="V51" i="7" s="1"/>
  <c r="P34" i="7"/>
  <c r="AG21" i="4"/>
  <c r="AH34" i="7" s="1"/>
  <c r="L34" i="7"/>
  <c r="AC21" i="4"/>
  <c r="AD34" i="7" s="1"/>
  <c r="H34" i="7"/>
  <c r="Y21" i="4"/>
  <c r="Z34" i="7" s="1"/>
  <c r="P17" i="7"/>
  <c r="Q21" i="4"/>
  <c r="AH17" i="7" s="1"/>
  <c r="AF45" i="7"/>
  <c r="AB45" i="7"/>
  <c r="X45" i="7"/>
  <c r="T45" i="7"/>
  <c r="J28" i="7"/>
  <c r="AB28" i="7"/>
  <c r="X28" i="7"/>
  <c r="T28" i="7"/>
  <c r="AF11" i="7"/>
  <c r="O26" i="7"/>
  <c r="B38" i="7"/>
  <c r="AI8" i="4"/>
  <c r="T38" i="7" s="1"/>
  <c r="N21" i="7"/>
  <c r="AE8" i="4"/>
  <c r="AF21" i="7" s="1"/>
  <c r="B21" i="7"/>
  <c r="O51" i="7"/>
  <c r="AV21" i="4"/>
  <c r="AG51" i="7" s="1"/>
  <c r="K51" i="7"/>
  <c r="AR21" i="4"/>
  <c r="AC51" i="7" s="1"/>
  <c r="G51" i="7"/>
  <c r="AN21" i="4"/>
  <c r="Y51" i="7" s="1"/>
  <c r="C51" i="7"/>
  <c r="AJ21" i="4"/>
  <c r="U51" i="7" s="1"/>
  <c r="O34" i="7"/>
  <c r="AF21" i="4"/>
  <c r="AG34" i="7" s="1"/>
  <c r="K34" i="7"/>
  <c r="AB21" i="4"/>
  <c r="AC34" i="7" s="1"/>
  <c r="G34" i="7"/>
  <c r="X21" i="4"/>
  <c r="Y34" i="7" s="1"/>
  <c r="C34" i="7"/>
  <c r="T21" i="4"/>
  <c r="U34" i="7" s="1"/>
  <c r="O17" i="7"/>
  <c r="P21" i="4"/>
  <c r="AG17" i="7" s="1"/>
  <c r="K17" i="7"/>
  <c r="L21" i="4"/>
  <c r="AC17" i="7" s="1"/>
  <c r="AG45" i="7"/>
  <c r="U45" i="7"/>
  <c r="AG11" i="7"/>
  <c r="K4" i="7"/>
  <c r="L8" i="4"/>
  <c r="AC4" i="7" s="1"/>
  <c r="L17" i="7"/>
  <c r="M21" i="4"/>
  <c r="AD17" i="7" s="1"/>
  <c r="M45" i="7"/>
  <c r="AE45" i="7"/>
  <c r="AA45" i="7"/>
  <c r="E45" i="7"/>
  <c r="W45" i="7"/>
  <c r="Q28" i="7"/>
  <c r="AI28" i="7"/>
  <c r="AE28" i="7"/>
  <c r="AA28" i="7"/>
  <c r="W28" i="7"/>
  <c r="AE11" i="7"/>
  <c r="AB13" i="4"/>
  <c r="AC26" i="7" s="1"/>
  <c r="L13" i="4"/>
  <c r="AC9" i="7" s="1"/>
  <c r="M38" i="7"/>
  <c r="J12" i="7"/>
  <c r="N51" i="7"/>
  <c r="AU21" i="4"/>
  <c r="AF51" i="7" s="1"/>
  <c r="J51" i="7"/>
  <c r="AQ21" i="4"/>
  <c r="AB51" i="7" s="1"/>
  <c r="F51" i="7"/>
  <c r="AM21" i="4"/>
  <c r="X51" i="7" s="1"/>
  <c r="B51" i="7"/>
  <c r="AI21" i="4"/>
  <c r="T51" i="7" s="1"/>
  <c r="N34" i="7"/>
  <c r="AE21" i="4"/>
  <c r="AF34" i="7" s="1"/>
  <c r="J34" i="7"/>
  <c r="AA21" i="4"/>
  <c r="AB34" i="7" s="1"/>
  <c r="F34" i="7"/>
  <c r="W21" i="4"/>
  <c r="X34" i="7" s="1"/>
  <c r="B34" i="7"/>
  <c r="S21" i="4"/>
  <c r="T34" i="7" s="1"/>
  <c r="N17" i="7"/>
  <c r="O21" i="4"/>
  <c r="AF17" i="7" s="1"/>
  <c r="J17" i="7"/>
  <c r="K21" i="4"/>
  <c r="AB17" i="7" s="1"/>
  <c r="AC11" i="7"/>
  <c r="D34" i="7"/>
  <c r="U21" i="4"/>
  <c r="V34" i="7" s="1"/>
  <c r="L9" i="7"/>
  <c r="M13" i="4"/>
  <c r="AD9" i="7" s="1"/>
  <c r="J4" i="7"/>
  <c r="AH45" i="7"/>
  <c r="L45" i="7"/>
  <c r="AD45" i="7"/>
  <c r="Z45" i="7"/>
  <c r="V45" i="7"/>
  <c r="AD28" i="7"/>
  <c r="Z28" i="7"/>
  <c r="AD11" i="7"/>
  <c r="G43" i="7"/>
  <c r="P4" i="7"/>
  <c r="Q8" i="4"/>
  <c r="AH4" i="7" s="1"/>
  <c r="K12" i="7"/>
  <c r="L16" i="4"/>
  <c r="AC12" i="7" s="1"/>
  <c r="M51" i="7"/>
  <c r="AT21" i="4"/>
  <c r="AE51" i="7" s="1"/>
  <c r="I51" i="7"/>
  <c r="AP21" i="4"/>
  <c r="AA51" i="7" s="1"/>
  <c r="E51" i="7"/>
  <c r="AL21" i="4"/>
  <c r="W51" i="7" s="1"/>
  <c r="Q34" i="7"/>
  <c r="AH21" i="4"/>
  <c r="AI34" i="7" s="1"/>
  <c r="M34" i="7"/>
  <c r="AD21" i="4"/>
  <c r="AE34" i="7" s="1"/>
  <c r="I34" i="7"/>
  <c r="Z21" i="4"/>
  <c r="AA34" i="7" s="1"/>
  <c r="E34" i="7"/>
  <c r="V21" i="4"/>
  <c r="W34" i="7" s="1"/>
  <c r="Q17" i="7"/>
  <c r="R21" i="4"/>
  <c r="AI17" i="7" s="1"/>
  <c r="M17" i="7"/>
  <c r="N21" i="4"/>
  <c r="AE17" i="7" s="1"/>
  <c r="N18" i="4"/>
  <c r="AE14" i="7" s="1"/>
  <c r="N13" i="7"/>
  <c r="O17" i="4"/>
  <c r="I13" i="7"/>
  <c r="J17" i="4"/>
  <c r="AV17" i="4"/>
  <c r="I13" i="2"/>
  <c r="AT13" i="2"/>
  <c r="AP13" i="2"/>
  <c r="AL13" i="2"/>
  <c r="AH13" i="2"/>
  <c r="AD13" i="2"/>
  <c r="Z13" i="2"/>
  <c r="V13" i="2"/>
  <c r="R13" i="2"/>
  <c r="N13" i="2"/>
  <c r="AS13" i="2"/>
  <c r="AO13" i="2"/>
  <c r="AK13" i="2"/>
  <c r="AG13" i="2"/>
  <c r="AC13" i="2"/>
  <c r="Y13" i="2"/>
  <c r="U13" i="2"/>
  <c r="Q13" i="2"/>
  <c r="M13" i="2"/>
  <c r="AV13" i="2"/>
  <c r="AR13" i="2"/>
  <c r="AN13" i="2"/>
  <c r="AJ13" i="2"/>
  <c r="AF13" i="2"/>
  <c r="AB13" i="2"/>
  <c r="X13" i="2"/>
  <c r="T13" i="2"/>
  <c r="P13" i="2"/>
  <c r="AD10" i="2"/>
  <c r="AP10" i="2"/>
  <c r="Z10" i="2"/>
  <c r="AT10" i="2"/>
  <c r="N10" i="2"/>
  <c r="AL10" i="2"/>
  <c r="V10" i="2"/>
  <c r="J10" i="2"/>
  <c r="AH10" i="2"/>
  <c r="R10" i="2"/>
  <c r="AS10" i="2"/>
  <c r="AO10" i="2"/>
  <c r="AK10" i="2"/>
  <c r="AG10" i="2"/>
  <c r="AC10" i="2"/>
  <c r="Y10" i="2"/>
  <c r="U10" i="2"/>
  <c r="Q10" i="2"/>
  <c r="AV10" i="2"/>
  <c r="AV11" i="2" s="1"/>
  <c r="AW11" i="4" s="1"/>
  <c r="AR10" i="2"/>
  <c r="AN10" i="2"/>
  <c r="AJ10" i="2"/>
  <c r="AF10" i="2"/>
  <c r="AB10" i="2"/>
  <c r="X10" i="2"/>
  <c r="T10" i="2"/>
  <c r="P10" i="2"/>
  <c r="L10" i="2"/>
  <c r="AU10" i="2"/>
  <c r="AQ10" i="2"/>
  <c r="AM10" i="2"/>
  <c r="AI10" i="2"/>
  <c r="AE10" i="2"/>
  <c r="AA10" i="2"/>
  <c r="W10" i="2"/>
  <c r="S10" i="2"/>
  <c r="O10" i="2"/>
  <c r="D5" i="3"/>
  <c r="AJ39" i="2" l="1"/>
  <c r="D91" i="7" s="1"/>
  <c r="K39" i="2"/>
  <c r="K67" i="7" s="1"/>
  <c r="B10" i="7"/>
  <c r="L39" i="2"/>
  <c r="L67" i="7" s="1"/>
  <c r="S39" i="2"/>
  <c r="C79" i="7" s="1"/>
  <c r="AE39" i="2"/>
  <c r="O79" i="7" s="1"/>
  <c r="AB39" i="2"/>
  <c r="L79" i="7" s="1"/>
  <c r="AH39" i="2"/>
  <c r="B91" i="7" s="1"/>
  <c r="AW8" i="4"/>
  <c r="AH38" i="7" s="1"/>
  <c r="AU8" i="4"/>
  <c r="AF38" i="7" s="1"/>
  <c r="M4" i="7"/>
  <c r="X13" i="4"/>
  <c r="Y26" i="7" s="1"/>
  <c r="AI39" i="2"/>
  <c r="C91" i="7" s="1"/>
  <c r="Y39" i="2"/>
  <c r="I79" i="7" s="1"/>
  <c r="AQ39" i="2"/>
  <c r="K91" i="7" s="1"/>
  <c r="AN39" i="2"/>
  <c r="H91" i="7" s="1"/>
  <c r="O39" i="2"/>
  <c r="O67" i="7" s="1"/>
  <c r="F39" i="2"/>
  <c r="F67" i="7" s="1"/>
  <c r="X39" i="2"/>
  <c r="H79" i="7" s="1"/>
  <c r="D39" i="2"/>
  <c r="D67" i="7" s="1"/>
  <c r="G39" i="2"/>
  <c r="G67" i="7" s="1"/>
  <c r="AR39" i="2"/>
  <c r="L91" i="7" s="1"/>
  <c r="AL39" i="2"/>
  <c r="F91" i="7" s="1"/>
  <c r="AM39" i="2"/>
  <c r="G91" i="7" s="1"/>
  <c r="AU39" i="2"/>
  <c r="O91" i="7" s="1"/>
  <c r="AV39" i="2"/>
  <c r="P91" i="7" s="1"/>
  <c r="P39" i="2"/>
  <c r="P67" i="7" s="1"/>
  <c r="W39" i="2"/>
  <c r="G79" i="7" s="1"/>
  <c r="AA39" i="2"/>
  <c r="K79" i="7" s="1"/>
  <c r="AD39" i="2"/>
  <c r="N79" i="7" s="1"/>
  <c r="D76" i="7"/>
  <c r="U36" i="4"/>
  <c r="V76" i="7" s="1"/>
  <c r="P76" i="7"/>
  <c r="AG36" i="4"/>
  <c r="AH76" i="7" s="1"/>
  <c r="N64" i="7"/>
  <c r="O36" i="4"/>
  <c r="AF64" i="7" s="1"/>
  <c r="Q64" i="7"/>
  <c r="R36" i="4"/>
  <c r="AI64" i="7" s="1"/>
  <c r="L88" i="7"/>
  <c r="AS36" i="4"/>
  <c r="AD88" i="7" s="1"/>
  <c r="I64" i="7"/>
  <c r="J36" i="4"/>
  <c r="AA64" i="7" s="1"/>
  <c r="J76" i="7"/>
  <c r="AA36" i="4"/>
  <c r="AB76" i="7" s="1"/>
  <c r="M76" i="7"/>
  <c r="AD36" i="4"/>
  <c r="AE76" i="7" s="1"/>
  <c r="E76" i="7"/>
  <c r="V36" i="4"/>
  <c r="W76" i="7" s="1"/>
  <c r="M88" i="7"/>
  <c r="AT36" i="4"/>
  <c r="AE88" i="7" s="1"/>
  <c r="F88" i="7"/>
  <c r="AM36" i="4"/>
  <c r="X88" i="7" s="1"/>
  <c r="I88" i="7"/>
  <c r="AP36" i="4"/>
  <c r="AA88" i="7" s="1"/>
  <c r="T10" i="7"/>
  <c r="Q76" i="7"/>
  <c r="AH36" i="4"/>
  <c r="AI76" i="7" s="1"/>
  <c r="F76" i="7"/>
  <c r="W36" i="4"/>
  <c r="X76" i="7" s="1"/>
  <c r="C64" i="7"/>
  <c r="D36" i="4"/>
  <c r="U64" i="7" s="1"/>
  <c r="F64" i="7"/>
  <c r="G36" i="4"/>
  <c r="X64" i="7" s="1"/>
  <c r="B39" i="2"/>
  <c r="B67" i="7" s="1"/>
  <c r="H39" i="2"/>
  <c r="H67" i="7" s="1"/>
  <c r="I39" i="2"/>
  <c r="I67" i="7" s="1"/>
  <c r="J64" i="7"/>
  <c r="K36" i="4"/>
  <c r="AB64" i="7" s="1"/>
  <c r="N88" i="7"/>
  <c r="AU36" i="4"/>
  <c r="AF88" i="7" s="1"/>
  <c r="O64" i="7"/>
  <c r="P36" i="4"/>
  <c r="AG64" i="7" s="1"/>
  <c r="B76" i="7"/>
  <c r="S36" i="4"/>
  <c r="T76" i="7" s="1"/>
  <c r="B64" i="7"/>
  <c r="AW36" i="2"/>
  <c r="Q88" i="7" s="1"/>
  <c r="Z39" i="2"/>
  <c r="J79" i="7" s="1"/>
  <c r="B88" i="7"/>
  <c r="AI36" i="4"/>
  <c r="T88" i="7" s="1"/>
  <c r="G76" i="7"/>
  <c r="X36" i="4"/>
  <c r="Y76" i="7" s="1"/>
  <c r="K76" i="7"/>
  <c r="AB36" i="4"/>
  <c r="AC76" i="7" s="1"/>
  <c r="N76" i="7"/>
  <c r="AE36" i="4"/>
  <c r="AF76" i="7" s="1"/>
  <c r="H64" i="7"/>
  <c r="I36" i="4"/>
  <c r="Z64" i="7" s="1"/>
  <c r="E39" i="2"/>
  <c r="E67" i="7" s="1"/>
  <c r="K64" i="7"/>
  <c r="L36" i="4"/>
  <c r="AC64" i="7" s="1"/>
  <c r="O88" i="7"/>
  <c r="AV36" i="4"/>
  <c r="AG88" i="7" s="1"/>
  <c r="G88" i="7"/>
  <c r="AN36" i="4"/>
  <c r="Y88" i="7" s="1"/>
  <c r="J88" i="7"/>
  <c r="AQ36" i="4"/>
  <c r="AB88" i="7" s="1"/>
  <c r="T39" i="2"/>
  <c r="D79" i="7" s="1"/>
  <c r="U39" i="2"/>
  <c r="E79" i="7" s="1"/>
  <c r="C88" i="7"/>
  <c r="AJ36" i="4"/>
  <c r="U88" i="7" s="1"/>
  <c r="H76" i="7"/>
  <c r="Y36" i="4"/>
  <c r="Z76" i="7" s="1"/>
  <c r="D64" i="7"/>
  <c r="E36" i="4"/>
  <c r="V64" i="7" s="1"/>
  <c r="G64" i="7"/>
  <c r="H36" i="4"/>
  <c r="Y64" i="7" s="1"/>
  <c r="L64" i="7"/>
  <c r="M36" i="4"/>
  <c r="AD64" i="7" s="1"/>
  <c r="P88" i="7"/>
  <c r="AW36" i="4"/>
  <c r="AH88" i="7" s="1"/>
  <c r="P64" i="7"/>
  <c r="Q36" i="4"/>
  <c r="AH64" i="7" s="1"/>
  <c r="C76" i="7"/>
  <c r="T36" i="4"/>
  <c r="U76" i="7" s="1"/>
  <c r="AC39" i="2"/>
  <c r="M79" i="7" s="1"/>
  <c r="D88" i="7"/>
  <c r="AK36" i="4"/>
  <c r="V88" i="7" s="1"/>
  <c r="M64" i="7"/>
  <c r="N36" i="4"/>
  <c r="AE64" i="7" s="1"/>
  <c r="L76" i="7"/>
  <c r="AC36" i="4"/>
  <c r="AD76" i="7" s="1"/>
  <c r="O76" i="7"/>
  <c r="AF36" i="4"/>
  <c r="AG76" i="7" s="1"/>
  <c r="E64" i="7"/>
  <c r="F36" i="4"/>
  <c r="W64" i="7" s="1"/>
  <c r="AF39" i="2"/>
  <c r="P79" i="7" s="1"/>
  <c r="AG39" i="2"/>
  <c r="Q79" i="7" s="1"/>
  <c r="E88" i="7"/>
  <c r="AL36" i="4"/>
  <c r="W88" i="7" s="1"/>
  <c r="I76" i="7"/>
  <c r="Z36" i="4"/>
  <c r="AA76" i="7" s="1"/>
  <c r="H88" i="7"/>
  <c r="AO36" i="4"/>
  <c r="Z88" i="7" s="1"/>
  <c r="K88" i="7"/>
  <c r="AR36" i="4"/>
  <c r="AC88" i="7" s="1"/>
  <c r="D10" i="7"/>
  <c r="V10" i="7"/>
  <c r="E10" i="7"/>
  <c r="W10" i="7"/>
  <c r="F10" i="7"/>
  <c r="X10" i="7"/>
  <c r="G10" i="7"/>
  <c r="Y10" i="7"/>
  <c r="H10" i="7"/>
  <c r="Z10" i="7"/>
  <c r="C10" i="7"/>
  <c r="U10" i="7"/>
  <c r="J8" i="4"/>
  <c r="O8" i="4"/>
  <c r="AF4" i="7" s="1"/>
  <c r="I38" i="7"/>
  <c r="H21" i="7"/>
  <c r="AN12" i="2"/>
  <c r="H42" i="7" s="1"/>
  <c r="AS12" i="2"/>
  <c r="M42" i="7" s="1"/>
  <c r="J12" i="2"/>
  <c r="K12" i="4" s="1"/>
  <c r="AB8" i="7" s="1"/>
  <c r="J39" i="2"/>
  <c r="J67" i="7" s="1"/>
  <c r="AK12" i="2"/>
  <c r="AL12" i="4" s="1"/>
  <c r="W42" i="7" s="1"/>
  <c r="N12" i="2"/>
  <c r="O12" i="4" s="1"/>
  <c r="AF8" i="7" s="1"/>
  <c r="X8" i="4"/>
  <c r="Y21" i="7" s="1"/>
  <c r="J38" i="4"/>
  <c r="Q4" i="7"/>
  <c r="U8" i="4"/>
  <c r="V21" i="7" s="1"/>
  <c r="W12" i="2"/>
  <c r="G25" i="7" s="1"/>
  <c r="AE12" i="2"/>
  <c r="O25" i="7" s="1"/>
  <c r="AI12" i="2"/>
  <c r="AJ12" i="4" s="1"/>
  <c r="U42" i="7" s="1"/>
  <c r="AF12" i="2"/>
  <c r="P25" i="7" s="1"/>
  <c r="AR12" i="2"/>
  <c r="L42" i="7" s="1"/>
  <c r="K6" i="7"/>
  <c r="H66" i="7"/>
  <c r="I66" i="7"/>
  <c r="K38" i="4"/>
  <c r="AV12" i="2"/>
  <c r="P42" i="7" s="1"/>
  <c r="V12" i="2"/>
  <c r="F25" i="7" s="1"/>
  <c r="Z12" i="2"/>
  <c r="AA12" i="4" s="1"/>
  <c r="AB25" i="7" s="1"/>
  <c r="R12" i="2"/>
  <c r="B25" i="7" s="1"/>
  <c r="L12" i="2"/>
  <c r="L8" i="7" s="1"/>
  <c r="P12" i="2"/>
  <c r="P8" i="7" s="1"/>
  <c r="U12" i="2"/>
  <c r="V12" i="4" s="1"/>
  <c r="W25" i="7" s="1"/>
  <c r="AH12" i="2"/>
  <c r="AI12" i="4" s="1"/>
  <c r="T42" i="7" s="1"/>
  <c r="AQ12" i="2"/>
  <c r="K42" i="7" s="1"/>
  <c r="AD12" i="2"/>
  <c r="AE12" i="4" s="1"/>
  <c r="AF25" i="7" s="1"/>
  <c r="AL12" i="2"/>
  <c r="F42" i="7" s="1"/>
  <c r="AM12" i="2"/>
  <c r="G42" i="7" s="1"/>
  <c r="I12" i="2"/>
  <c r="I8" i="7" s="1"/>
  <c r="M12" i="2"/>
  <c r="M8" i="7" s="1"/>
  <c r="Q12" i="2"/>
  <c r="Q8" i="7" s="1"/>
  <c r="T12" i="2"/>
  <c r="U12" i="4" s="1"/>
  <c r="V25" i="7" s="1"/>
  <c r="Y12" i="2"/>
  <c r="I25" i="7" s="1"/>
  <c r="O12" i="2"/>
  <c r="O8" i="7" s="1"/>
  <c r="X12" i="2"/>
  <c r="H25" i="7" s="1"/>
  <c r="AC12" i="2"/>
  <c r="M25" i="7" s="1"/>
  <c r="AP12" i="2"/>
  <c r="J42" i="7" s="1"/>
  <c r="AU12" i="2"/>
  <c r="O42" i="7" s="1"/>
  <c r="S12" i="2"/>
  <c r="C25" i="7" s="1"/>
  <c r="AB12" i="2"/>
  <c r="L25" i="7" s="1"/>
  <c r="AG12" i="2"/>
  <c r="Q25" i="7" s="1"/>
  <c r="AT12" i="2"/>
  <c r="N42" i="7" s="1"/>
  <c r="AA12" i="2"/>
  <c r="K25" i="7" s="1"/>
  <c r="AJ12" i="2"/>
  <c r="D42" i="7" s="1"/>
  <c r="AO12" i="2"/>
  <c r="AP12" i="4" s="1"/>
  <c r="AA42" i="7" s="1"/>
  <c r="AQ8" i="4"/>
  <c r="AB38" i="7" s="1"/>
  <c r="AO39" i="2"/>
  <c r="I91" i="7" s="1"/>
  <c r="I38" i="4"/>
  <c r="Z66" i="7" s="1"/>
  <c r="P38" i="4"/>
  <c r="AG66" i="7" s="1"/>
  <c r="T8" i="4"/>
  <c r="U21" i="7" s="1"/>
  <c r="O9" i="7"/>
  <c r="C39" i="2"/>
  <c r="C67" i="7" s="1"/>
  <c r="E38" i="4"/>
  <c r="V66" i="7" s="1"/>
  <c r="D66" i="7"/>
  <c r="AP38" i="4"/>
  <c r="AV38" i="4"/>
  <c r="AO38" i="4"/>
  <c r="Z90" i="7" s="1"/>
  <c r="O90" i="7"/>
  <c r="H90" i="7"/>
  <c r="M21" i="7"/>
  <c r="AG8" i="4"/>
  <c r="AH21" i="7" s="1"/>
  <c r="D90" i="7"/>
  <c r="N39" i="2"/>
  <c r="N67" i="7" s="1"/>
  <c r="AJ8" i="4"/>
  <c r="U38" i="7" s="1"/>
  <c r="J21" i="7"/>
  <c r="AM8" i="4"/>
  <c r="X38" i="7" s="1"/>
  <c r="AU38" i="4"/>
  <c r="AF90" i="7" s="1"/>
  <c r="AK8" i="4"/>
  <c r="V38" i="7" s="1"/>
  <c r="G38" i="7"/>
  <c r="Z38" i="4"/>
  <c r="AA78" i="7" s="1"/>
  <c r="I78" i="7"/>
  <c r="W8" i="4"/>
  <c r="X21" i="7" s="1"/>
  <c r="AE38" i="4"/>
  <c r="AF78" i="7" s="1"/>
  <c r="N78" i="7"/>
  <c r="J9" i="7"/>
  <c r="AF38" i="4"/>
  <c r="AG78" i="7" s="1"/>
  <c r="O78" i="7"/>
  <c r="L12" i="4"/>
  <c r="AC8" i="7" s="1"/>
  <c r="K8" i="7"/>
  <c r="AN38" i="4"/>
  <c r="Y90" i="7" s="1"/>
  <c r="H78" i="7"/>
  <c r="M39" i="2"/>
  <c r="M67" i="7" s="1"/>
  <c r="AU11" i="4"/>
  <c r="AF41" i="7" s="1"/>
  <c r="E66" i="7"/>
  <c r="F78" i="7"/>
  <c r="G66" i="7"/>
  <c r="C26" i="7"/>
  <c r="C78" i="7"/>
  <c r="Y38" i="4"/>
  <c r="Z78" i="7" s="1"/>
  <c r="G78" i="7"/>
  <c r="Z8" i="4"/>
  <c r="AA21" i="7" s="1"/>
  <c r="C90" i="7"/>
  <c r="AV13" i="4"/>
  <c r="AG43" i="7" s="1"/>
  <c r="AC8" i="4"/>
  <c r="AD21" i="7" s="1"/>
  <c r="H38" i="4"/>
  <c r="Y66" i="7" s="1"/>
  <c r="P7" i="7"/>
  <c r="V11" i="4"/>
  <c r="W24" i="7" s="1"/>
  <c r="J24" i="7"/>
  <c r="D41" i="7"/>
  <c r="M11" i="4"/>
  <c r="AD7" i="7" s="1"/>
  <c r="K7" i="7"/>
  <c r="AP11" i="4"/>
  <c r="AA41" i="7" s="1"/>
  <c r="M38" i="4"/>
  <c r="AD66" i="7" s="1"/>
  <c r="AC38" i="4"/>
  <c r="AD78" i="7" s="1"/>
  <c r="O38" i="4"/>
  <c r="AF66" i="7" s="1"/>
  <c r="B90" i="7"/>
  <c r="AI38" i="4"/>
  <c r="T90" i="7" s="1"/>
  <c r="N28" i="7"/>
  <c r="D12" i="7"/>
  <c r="D22" i="2"/>
  <c r="D18" i="7" s="1"/>
  <c r="H12" i="7"/>
  <c r="H22" i="2"/>
  <c r="E12" i="7"/>
  <c r="E22" i="2"/>
  <c r="C12" i="7"/>
  <c r="C22" i="2"/>
  <c r="C18" i="7" s="1"/>
  <c r="B12" i="7"/>
  <c r="B22" i="2"/>
  <c r="G12" i="7"/>
  <c r="G22" i="2"/>
  <c r="F12" i="7"/>
  <c r="F22" i="2"/>
  <c r="F18" i="7" s="1"/>
  <c r="T65" i="7"/>
  <c r="AX37" i="4"/>
  <c r="AI89" i="7" s="1"/>
  <c r="P11" i="7"/>
  <c r="G28" i="7"/>
  <c r="AW15" i="2"/>
  <c r="Q45" i="7" s="1"/>
  <c r="V39" i="2"/>
  <c r="F79" i="7" s="1"/>
  <c r="AM38" i="4"/>
  <c r="X90" i="7" s="1"/>
  <c r="AT39" i="2"/>
  <c r="N91" i="7" s="1"/>
  <c r="AH28" i="7"/>
  <c r="AR8" i="4"/>
  <c r="AC38" i="7" s="1"/>
  <c r="Y45" i="7"/>
  <c r="AH8" i="4"/>
  <c r="AI21" i="7" s="1"/>
  <c r="AR13" i="4"/>
  <c r="AC43" i="7" s="1"/>
  <c r="AI11" i="7"/>
  <c r="AB11" i="7"/>
  <c r="AB8" i="4"/>
  <c r="AC21" i="7" s="1"/>
  <c r="J78" i="7"/>
  <c r="F90" i="7"/>
  <c r="AO8" i="4"/>
  <c r="Z38" i="7" s="1"/>
  <c r="P66" i="7"/>
  <c r="AG38" i="4"/>
  <c r="P90" i="7"/>
  <c r="D38" i="4"/>
  <c r="U66" i="7" s="1"/>
  <c r="Q66" i="7"/>
  <c r="AW8" i="2"/>
  <c r="Q38" i="7" s="1"/>
  <c r="R39" i="2"/>
  <c r="B79" i="7" s="1"/>
  <c r="AS8" i="4"/>
  <c r="AD38" i="7" s="1"/>
  <c r="AR38" i="4"/>
  <c r="AC90" i="7" s="1"/>
  <c r="C38" i="4"/>
  <c r="T66" i="7" s="1"/>
  <c r="E90" i="7"/>
  <c r="J11" i="4"/>
  <c r="AA7" i="7" s="1"/>
  <c r="O21" i="7"/>
  <c r="V38" i="4"/>
  <c r="AP39" i="2"/>
  <c r="J91" i="7" s="1"/>
  <c r="M8" i="4"/>
  <c r="AD4" i="7" s="1"/>
  <c r="V28" i="7"/>
  <c r="K28" i="7"/>
  <c r="AS38" i="4"/>
  <c r="AD90" i="7" s="1"/>
  <c r="M90" i="7"/>
  <c r="AJ13" i="4"/>
  <c r="U43" i="7" s="1"/>
  <c r="L4" i="7"/>
  <c r="AK39" i="2"/>
  <c r="E91" i="7" s="1"/>
  <c r="L38" i="4"/>
  <c r="AC66" i="7" s="1"/>
  <c r="K90" i="7"/>
  <c r="B66" i="7"/>
  <c r="AV8" i="4"/>
  <c r="AG38" i="7" s="1"/>
  <c r="U38" i="4"/>
  <c r="V78" i="7" s="1"/>
  <c r="G38" i="4"/>
  <c r="X66" i="7" s="1"/>
  <c r="E78" i="7"/>
  <c r="S38" i="4"/>
  <c r="T78" i="7" s="1"/>
  <c r="AQ38" i="4"/>
  <c r="AB90" i="7" s="1"/>
  <c r="K66" i="7"/>
  <c r="AB38" i="4"/>
  <c r="AC78" i="7" s="1"/>
  <c r="V8" i="4"/>
  <c r="W21" i="7" s="1"/>
  <c r="AL8" i="4"/>
  <c r="W38" i="7" s="1"/>
  <c r="AF11" i="4"/>
  <c r="AG24" i="7" s="1"/>
  <c r="D78" i="7"/>
  <c r="F66" i="7"/>
  <c r="AC45" i="7"/>
  <c r="K78" i="7"/>
  <c r="AK38" i="4"/>
  <c r="V90" i="7" s="1"/>
  <c r="AA38" i="4"/>
  <c r="AB78" i="7" s="1"/>
  <c r="O66" i="7"/>
  <c r="Q38" i="4"/>
  <c r="AH66" i="7" s="1"/>
  <c r="P78" i="7"/>
  <c r="Q39" i="2"/>
  <c r="Q67" i="7" s="1"/>
  <c r="AH38" i="4"/>
  <c r="Q78" i="7"/>
  <c r="X38" i="4"/>
  <c r="Y78" i="7" s="1"/>
  <c r="G90" i="7"/>
  <c r="AW38" i="4"/>
  <c r="AH90" i="7" s="1"/>
  <c r="AD38" i="4"/>
  <c r="AE78" i="7" s="1"/>
  <c r="L66" i="7"/>
  <c r="L78" i="7"/>
  <c r="L90" i="7"/>
  <c r="AS39" i="2"/>
  <c r="M91" i="7" s="1"/>
  <c r="N38" i="4"/>
  <c r="AE66" i="7" s="1"/>
  <c r="M78" i="7"/>
  <c r="AW38" i="2"/>
  <c r="T38" i="4"/>
  <c r="U78" i="7" s="1"/>
  <c r="AJ38" i="4"/>
  <c r="U90" i="7" s="1"/>
  <c r="F38" i="4"/>
  <c r="W66" i="7" s="1"/>
  <c r="AW17" i="2"/>
  <c r="Q47" i="7" s="1"/>
  <c r="P23" i="7"/>
  <c r="AG10" i="4"/>
  <c r="AH23" i="7" s="1"/>
  <c r="B40" i="7"/>
  <c r="AI10" i="4"/>
  <c r="T40" i="7" s="1"/>
  <c r="B41" i="7"/>
  <c r="AI11" i="4"/>
  <c r="T41" i="7" s="1"/>
  <c r="D26" i="7"/>
  <c r="U13" i="4"/>
  <c r="V26" i="7" s="1"/>
  <c r="M26" i="7"/>
  <c r="AD13" i="4"/>
  <c r="AE26" i="7" s="1"/>
  <c r="J43" i="7"/>
  <c r="AQ13" i="4"/>
  <c r="AB43" i="7" s="1"/>
  <c r="O10" i="7"/>
  <c r="P14" i="4"/>
  <c r="AG10" i="7" s="1"/>
  <c r="H27" i="7"/>
  <c r="Y14" i="4"/>
  <c r="Z27" i="7" s="1"/>
  <c r="I27" i="7"/>
  <c r="Z14" i="4"/>
  <c r="AA27" i="7" s="1"/>
  <c r="G46" i="7"/>
  <c r="AN16" i="4"/>
  <c r="Y46" i="7" s="1"/>
  <c r="E29" i="7"/>
  <c r="V16" i="4"/>
  <c r="W29" i="7" s="1"/>
  <c r="B46" i="7"/>
  <c r="AI16" i="4"/>
  <c r="T46" i="7" s="1"/>
  <c r="X78" i="7"/>
  <c r="AI66" i="7"/>
  <c r="I6" i="7"/>
  <c r="J10" i="4"/>
  <c r="H43" i="7"/>
  <c r="AO13" i="4"/>
  <c r="Z43" i="7" s="1"/>
  <c r="K29" i="7"/>
  <c r="AB16" i="4"/>
  <c r="AC29" i="7" s="1"/>
  <c r="W90" i="7"/>
  <c r="AE90" i="7"/>
  <c r="P6" i="7"/>
  <c r="Q10" i="4"/>
  <c r="AH6" i="7" s="1"/>
  <c r="E23" i="7"/>
  <c r="V10" i="4"/>
  <c r="W23" i="7" s="1"/>
  <c r="N6" i="7"/>
  <c r="O10" i="4"/>
  <c r="AF6" i="7" s="1"/>
  <c r="P24" i="7"/>
  <c r="AG11" i="4"/>
  <c r="AH24" i="7" s="1"/>
  <c r="D24" i="7"/>
  <c r="U11" i="4"/>
  <c r="V24" i="7" s="1"/>
  <c r="M9" i="7"/>
  <c r="N13" i="4"/>
  <c r="AE9" i="7" s="1"/>
  <c r="M43" i="7"/>
  <c r="AT13" i="4"/>
  <c r="AE43" i="7" s="1"/>
  <c r="F44" i="7"/>
  <c r="AM14" i="4"/>
  <c r="X44" i="7" s="1"/>
  <c r="O44" i="7"/>
  <c r="AV14" i="4"/>
  <c r="AG44" i="7" s="1"/>
  <c r="H44" i="7"/>
  <c r="AO14" i="4"/>
  <c r="Z44" i="7" s="1"/>
  <c r="G29" i="7"/>
  <c r="X16" i="4"/>
  <c r="Y29" i="7" s="1"/>
  <c r="P29" i="7"/>
  <c r="AG16" i="4"/>
  <c r="AH29" i="7" s="1"/>
  <c r="E46" i="7"/>
  <c r="AL16" i="4"/>
  <c r="W46" i="7" s="1"/>
  <c r="B29" i="7"/>
  <c r="S16" i="4"/>
  <c r="T29" i="7" s="1"/>
  <c r="AA11" i="7"/>
  <c r="AQ11" i="2"/>
  <c r="K40" i="7"/>
  <c r="AR10" i="4"/>
  <c r="AC40" i="7" s="1"/>
  <c r="D40" i="7"/>
  <c r="AK10" i="4"/>
  <c r="V40" i="7" s="1"/>
  <c r="I40" i="7"/>
  <c r="AP10" i="4"/>
  <c r="AA40" i="7" s="1"/>
  <c r="N40" i="7"/>
  <c r="AU10" i="4"/>
  <c r="AF40" i="7" s="1"/>
  <c r="E41" i="7"/>
  <c r="AL11" i="4"/>
  <c r="W41" i="7" s="1"/>
  <c r="I24" i="7"/>
  <c r="Z11" i="4"/>
  <c r="AA24" i="7" s="1"/>
  <c r="H26" i="7"/>
  <c r="Y13" i="4"/>
  <c r="Z26" i="7" s="1"/>
  <c r="Q26" i="7"/>
  <c r="AH13" i="4"/>
  <c r="AI26" i="7" s="1"/>
  <c r="N26" i="7"/>
  <c r="AE13" i="4"/>
  <c r="AF26" i="7" s="1"/>
  <c r="J27" i="7"/>
  <c r="AA14" i="4"/>
  <c r="AB27" i="7" s="1"/>
  <c r="C27" i="7"/>
  <c r="T14" i="4"/>
  <c r="U27" i="7" s="1"/>
  <c r="L10" i="7"/>
  <c r="M14" i="4"/>
  <c r="AD10" i="7" s="1"/>
  <c r="M10" i="7"/>
  <c r="N14" i="4"/>
  <c r="AE10" i="7" s="1"/>
  <c r="M44" i="7"/>
  <c r="AT14" i="4"/>
  <c r="AE44" i="7" s="1"/>
  <c r="D29" i="7"/>
  <c r="U16" i="4"/>
  <c r="V29" i="7" s="1"/>
  <c r="D46" i="7"/>
  <c r="AK16" i="4"/>
  <c r="V46" i="7" s="1"/>
  <c r="I29" i="7"/>
  <c r="Z16" i="4"/>
  <c r="AA29" i="7" s="1"/>
  <c r="F29" i="7"/>
  <c r="W16" i="4"/>
  <c r="X29" i="7" s="1"/>
  <c r="AW18" i="2"/>
  <c r="Q48" i="7" s="1"/>
  <c r="O23" i="7"/>
  <c r="AF10" i="4"/>
  <c r="AG23" i="7" s="1"/>
  <c r="H23" i="7"/>
  <c r="Y10" i="4"/>
  <c r="Z23" i="7" s="1"/>
  <c r="H40" i="7"/>
  <c r="AO10" i="4"/>
  <c r="Z40" i="7" s="1"/>
  <c r="M23" i="7"/>
  <c r="AD10" i="4"/>
  <c r="AE23" i="7" s="1"/>
  <c r="M40" i="7"/>
  <c r="AT10" i="4"/>
  <c r="AE40" i="7" s="1"/>
  <c r="F23" i="7"/>
  <c r="W10" i="4"/>
  <c r="X23" i="7" s="1"/>
  <c r="J23" i="7"/>
  <c r="AA10" i="4"/>
  <c r="AB23" i="7" s="1"/>
  <c r="F24" i="7"/>
  <c r="W11" i="4"/>
  <c r="X24" i="7" s="1"/>
  <c r="J41" i="7"/>
  <c r="AQ11" i="4"/>
  <c r="AB41" i="7" s="1"/>
  <c r="H24" i="7"/>
  <c r="Y11" i="4"/>
  <c r="Z24" i="7" s="1"/>
  <c r="L41" i="7"/>
  <c r="AS11" i="4"/>
  <c r="AD41" i="7" s="1"/>
  <c r="N24" i="7"/>
  <c r="AE11" i="4"/>
  <c r="AF24" i="7" s="1"/>
  <c r="J7" i="7"/>
  <c r="K11" i="4"/>
  <c r="AB7" i="7" s="1"/>
  <c r="L26" i="7"/>
  <c r="AC13" i="4"/>
  <c r="AD26" i="7" s="1"/>
  <c r="L43" i="7"/>
  <c r="AS13" i="4"/>
  <c r="AD43" i="7" s="1"/>
  <c r="E26" i="7"/>
  <c r="V13" i="4"/>
  <c r="W26" i="7" s="1"/>
  <c r="E43" i="7"/>
  <c r="AL13" i="4"/>
  <c r="W43" i="7" s="1"/>
  <c r="B26" i="7"/>
  <c r="S13" i="4"/>
  <c r="T26" i="7" s="1"/>
  <c r="B43" i="7"/>
  <c r="AI13" i="4"/>
  <c r="T43" i="7" s="1"/>
  <c r="I9" i="7"/>
  <c r="J13" i="4"/>
  <c r="N27" i="7"/>
  <c r="AE14" i="4"/>
  <c r="AF27" i="7" s="1"/>
  <c r="N44" i="7"/>
  <c r="AU14" i="4"/>
  <c r="AF44" i="7" s="1"/>
  <c r="G27" i="7"/>
  <c r="X14" i="4"/>
  <c r="Y27" i="7" s="1"/>
  <c r="G44" i="7"/>
  <c r="AN14" i="4"/>
  <c r="Y44" i="7" s="1"/>
  <c r="P10" i="7"/>
  <c r="Q14" i="4"/>
  <c r="AH10" i="7" s="1"/>
  <c r="P27" i="7"/>
  <c r="AG14" i="4"/>
  <c r="AH27" i="7" s="1"/>
  <c r="P44" i="7"/>
  <c r="AW14" i="4"/>
  <c r="AH44" i="7" s="1"/>
  <c r="Q10" i="7"/>
  <c r="R14" i="4"/>
  <c r="AI10" i="7" s="1"/>
  <c r="Q27" i="7"/>
  <c r="AH14" i="4"/>
  <c r="AI27" i="7" s="1"/>
  <c r="O12" i="7"/>
  <c r="P16" i="4"/>
  <c r="AG12" i="7" s="1"/>
  <c r="O29" i="7"/>
  <c r="AF16" i="4"/>
  <c r="AG29" i="7" s="1"/>
  <c r="O46" i="7"/>
  <c r="AV16" i="4"/>
  <c r="AG46" i="7" s="1"/>
  <c r="H29" i="7"/>
  <c r="Y16" i="4"/>
  <c r="Z29" i="7" s="1"/>
  <c r="H46" i="7"/>
  <c r="AO16" i="4"/>
  <c r="Z46" i="7" s="1"/>
  <c r="M12" i="7"/>
  <c r="N16" i="4"/>
  <c r="AE12" i="7" s="1"/>
  <c r="M29" i="7"/>
  <c r="AD16" i="4"/>
  <c r="AE29" i="7" s="1"/>
  <c r="M46" i="7"/>
  <c r="AT16" i="4"/>
  <c r="AE46" i="7" s="1"/>
  <c r="J29" i="7"/>
  <c r="AA16" i="4"/>
  <c r="AB29" i="7" s="1"/>
  <c r="J46" i="7"/>
  <c r="AQ16" i="4"/>
  <c r="AB46" i="7" s="1"/>
  <c r="AA17" i="7"/>
  <c r="W11" i="2"/>
  <c r="G23" i="7"/>
  <c r="X10" i="4"/>
  <c r="Y23" i="7" s="1"/>
  <c r="G40" i="7"/>
  <c r="AN10" i="4"/>
  <c r="Y40" i="7" s="1"/>
  <c r="P40" i="7"/>
  <c r="AW10" i="4"/>
  <c r="AH40" i="7" s="1"/>
  <c r="E40" i="7"/>
  <c r="AL10" i="4"/>
  <c r="W40" i="7" s="1"/>
  <c r="N23" i="7"/>
  <c r="AE10" i="4"/>
  <c r="AF23" i="7" s="1"/>
  <c r="N7" i="7"/>
  <c r="O11" i="4"/>
  <c r="AF7" i="7" s="1"/>
  <c r="H41" i="7"/>
  <c r="AO11" i="4"/>
  <c r="Z41" i="7" s="1"/>
  <c r="D43" i="7"/>
  <c r="AK13" i="4"/>
  <c r="V43" i="7" s="1"/>
  <c r="J26" i="7"/>
  <c r="AA13" i="4"/>
  <c r="AB26" i="7" s="1"/>
  <c r="F27" i="7"/>
  <c r="W14" i="4"/>
  <c r="X27" i="7" s="1"/>
  <c r="O27" i="7"/>
  <c r="AF14" i="4"/>
  <c r="AG27" i="7" s="1"/>
  <c r="I10" i="7"/>
  <c r="J14" i="4"/>
  <c r="I44" i="7"/>
  <c r="AP14" i="4"/>
  <c r="AA44" i="7" s="1"/>
  <c r="P12" i="7"/>
  <c r="Q16" i="4"/>
  <c r="AH12" i="7" s="1"/>
  <c r="P46" i="7"/>
  <c r="AW16" i="4"/>
  <c r="AH46" i="7" s="1"/>
  <c r="P51" i="7"/>
  <c r="AW21" i="4"/>
  <c r="AX21" i="4" s="1"/>
  <c r="AI51" i="7" s="1"/>
  <c r="AA4" i="7"/>
  <c r="K23" i="7"/>
  <c r="AB10" i="4"/>
  <c r="AC23" i="7" s="1"/>
  <c r="D23" i="7"/>
  <c r="U10" i="4"/>
  <c r="V23" i="7" s="1"/>
  <c r="I23" i="7"/>
  <c r="Z10" i="4"/>
  <c r="AA23" i="7" s="1"/>
  <c r="J6" i="7"/>
  <c r="K10" i="4"/>
  <c r="AB6" i="7" s="1"/>
  <c r="Q7" i="7"/>
  <c r="R11" i="4"/>
  <c r="AI7" i="7" s="1"/>
  <c r="C24" i="7"/>
  <c r="T11" i="4"/>
  <c r="U24" i="7" s="1"/>
  <c r="G41" i="7"/>
  <c r="AN11" i="4"/>
  <c r="Y41" i="7" s="1"/>
  <c r="M41" i="7"/>
  <c r="AT11" i="4"/>
  <c r="AE41" i="7" s="1"/>
  <c r="Q9" i="7"/>
  <c r="R13" i="4"/>
  <c r="AI9" i="7" s="1"/>
  <c r="N9" i="7"/>
  <c r="O13" i="4"/>
  <c r="AF9" i="7" s="1"/>
  <c r="N43" i="7"/>
  <c r="AU13" i="4"/>
  <c r="AF43" i="7" s="1"/>
  <c r="J44" i="7"/>
  <c r="AQ14" i="4"/>
  <c r="AB44" i="7" s="1"/>
  <c r="C44" i="7"/>
  <c r="AJ14" i="4"/>
  <c r="U44" i="7" s="1"/>
  <c r="L27" i="7"/>
  <c r="AC14" i="4"/>
  <c r="AD27" i="7" s="1"/>
  <c r="L44" i="7"/>
  <c r="AS14" i="4"/>
  <c r="AD44" i="7" s="1"/>
  <c r="M27" i="7"/>
  <c r="AD14" i="4"/>
  <c r="AE27" i="7" s="1"/>
  <c r="K46" i="7"/>
  <c r="AR16" i="4"/>
  <c r="AC46" i="7" s="1"/>
  <c r="I12" i="7"/>
  <c r="J16" i="4"/>
  <c r="I46" i="7"/>
  <c r="AP16" i="4"/>
  <c r="AA46" i="7" s="1"/>
  <c r="F46" i="7"/>
  <c r="AM16" i="4"/>
  <c r="X46" i="7" s="1"/>
  <c r="O6" i="7"/>
  <c r="P10" i="4"/>
  <c r="AG6" i="7" s="1"/>
  <c r="O40" i="7"/>
  <c r="AV10" i="4"/>
  <c r="AG40" i="7" s="1"/>
  <c r="M6" i="7"/>
  <c r="N10" i="4"/>
  <c r="AE6" i="7" s="1"/>
  <c r="C23" i="7"/>
  <c r="T10" i="4"/>
  <c r="U23" i="7" s="1"/>
  <c r="C40" i="7"/>
  <c r="AJ10" i="4"/>
  <c r="U40" i="7" s="1"/>
  <c r="L6" i="7"/>
  <c r="M10" i="4"/>
  <c r="AD6" i="7" s="1"/>
  <c r="AB11" i="2"/>
  <c r="L23" i="7"/>
  <c r="AC10" i="4"/>
  <c r="AD23" i="7" s="1"/>
  <c r="L40" i="7"/>
  <c r="AS10" i="4"/>
  <c r="AD40" i="7" s="1"/>
  <c r="Q6" i="7"/>
  <c r="R10" i="4"/>
  <c r="AI6" i="7" s="1"/>
  <c r="AG11" i="2"/>
  <c r="Q23" i="7"/>
  <c r="AH10" i="4"/>
  <c r="AI23" i="7" s="1"/>
  <c r="R11" i="2"/>
  <c r="B23" i="7"/>
  <c r="S10" i="4"/>
  <c r="T23" i="7" s="1"/>
  <c r="AL11" i="2"/>
  <c r="F40" i="7"/>
  <c r="AM10" i="4"/>
  <c r="X40" i="7" s="1"/>
  <c r="J40" i="7"/>
  <c r="AQ10" i="4"/>
  <c r="AB40" i="7" s="1"/>
  <c r="K24" i="7"/>
  <c r="AB11" i="4"/>
  <c r="AC24" i="7" s="1"/>
  <c r="O41" i="7"/>
  <c r="AG41" i="7"/>
  <c r="M24" i="7"/>
  <c r="AD11" i="4"/>
  <c r="AE24" i="7" s="1"/>
  <c r="O7" i="7"/>
  <c r="P11" i="4"/>
  <c r="AG7" i="7" s="1"/>
  <c r="C41" i="7"/>
  <c r="AJ11" i="4"/>
  <c r="U41" i="7" s="1"/>
  <c r="P9" i="7"/>
  <c r="Q13" i="4"/>
  <c r="AH9" i="7" s="1"/>
  <c r="P26" i="7"/>
  <c r="AG13" i="4"/>
  <c r="AH26" i="7" s="1"/>
  <c r="P43" i="7"/>
  <c r="AW13" i="4"/>
  <c r="AH43" i="7" s="1"/>
  <c r="I26" i="7"/>
  <c r="Z13" i="4"/>
  <c r="AA26" i="7" s="1"/>
  <c r="I43" i="7"/>
  <c r="AP13" i="4"/>
  <c r="AA43" i="7" s="1"/>
  <c r="F26" i="7"/>
  <c r="W13" i="4"/>
  <c r="X26" i="7" s="1"/>
  <c r="F43" i="7"/>
  <c r="AM13" i="4"/>
  <c r="X43" i="7" s="1"/>
  <c r="B27" i="7"/>
  <c r="S14" i="4"/>
  <c r="T27" i="7" s="1"/>
  <c r="B44" i="7"/>
  <c r="AI14" i="4"/>
  <c r="T44" i="7" s="1"/>
  <c r="K10" i="7"/>
  <c r="L14" i="4"/>
  <c r="AC10" i="7" s="1"/>
  <c r="K27" i="7"/>
  <c r="AB14" i="4"/>
  <c r="AC27" i="7" s="1"/>
  <c r="K44" i="7"/>
  <c r="AR14" i="4"/>
  <c r="AC44" i="7" s="1"/>
  <c r="D27" i="7"/>
  <c r="U14" i="4"/>
  <c r="V27" i="7" s="1"/>
  <c r="D44" i="7"/>
  <c r="AK14" i="4"/>
  <c r="V44" i="7" s="1"/>
  <c r="J10" i="7"/>
  <c r="K14" i="4"/>
  <c r="AB10" i="7" s="1"/>
  <c r="E27" i="7"/>
  <c r="V14" i="4"/>
  <c r="W27" i="7" s="1"/>
  <c r="E44" i="7"/>
  <c r="AL14" i="4"/>
  <c r="W44" i="7" s="1"/>
  <c r="C29" i="7"/>
  <c r="T16" i="4"/>
  <c r="U29" i="7" s="1"/>
  <c r="C46" i="7"/>
  <c r="AJ16" i="4"/>
  <c r="U46" i="7" s="1"/>
  <c r="L12" i="7"/>
  <c r="M16" i="4"/>
  <c r="AD12" i="7" s="1"/>
  <c r="L29" i="7"/>
  <c r="AC16" i="4"/>
  <c r="AD29" i="7" s="1"/>
  <c r="L46" i="7"/>
  <c r="AS16" i="4"/>
  <c r="AD46" i="7" s="1"/>
  <c r="Q12" i="7"/>
  <c r="R16" i="4"/>
  <c r="AI12" i="7" s="1"/>
  <c r="Q29" i="7"/>
  <c r="AH16" i="4"/>
  <c r="AI29" i="7" s="1"/>
  <c r="N12" i="7"/>
  <c r="O16" i="4"/>
  <c r="AF12" i="7" s="1"/>
  <c r="N29" i="7"/>
  <c r="AE16" i="4"/>
  <c r="AF29" i="7" s="1"/>
  <c r="N46" i="7"/>
  <c r="AU16" i="4"/>
  <c r="AF46" i="7" s="1"/>
  <c r="AW21" i="2"/>
  <c r="Q51" i="7" s="1"/>
  <c r="V18" i="4"/>
  <c r="W31" i="7" s="1"/>
  <c r="E48" i="7"/>
  <c r="AL18" i="4"/>
  <c r="W48" i="7" s="1"/>
  <c r="O18" i="4"/>
  <c r="AF14" i="7" s="1"/>
  <c r="AE18" i="4"/>
  <c r="AF31" i="7" s="1"/>
  <c r="N48" i="7"/>
  <c r="AU18" i="4"/>
  <c r="AF48" i="7" s="1"/>
  <c r="X18" i="4"/>
  <c r="Y31" i="7" s="1"/>
  <c r="G48" i="7"/>
  <c r="AN18" i="4"/>
  <c r="Y48" i="7" s="1"/>
  <c r="Q18" i="4"/>
  <c r="AH14" i="7" s="1"/>
  <c r="AG18" i="4"/>
  <c r="AH31" i="7" s="1"/>
  <c r="P48" i="7"/>
  <c r="AW18" i="4"/>
  <c r="AH48" i="7" s="1"/>
  <c r="Z18" i="4"/>
  <c r="AA31" i="7" s="1"/>
  <c r="I48" i="7"/>
  <c r="AP18" i="4"/>
  <c r="AA48" i="7" s="1"/>
  <c r="S18" i="4"/>
  <c r="T31" i="7" s="1"/>
  <c r="B48" i="7"/>
  <c r="AI18" i="4"/>
  <c r="T48" i="7" s="1"/>
  <c r="L18" i="4"/>
  <c r="AC14" i="7" s="1"/>
  <c r="AB18" i="4"/>
  <c r="AC31" i="7" s="1"/>
  <c r="K48" i="7"/>
  <c r="AR18" i="4"/>
  <c r="AC48" i="7" s="1"/>
  <c r="U18" i="4"/>
  <c r="V31" i="7" s="1"/>
  <c r="D48" i="7"/>
  <c r="AK18" i="4"/>
  <c r="V48" i="7" s="1"/>
  <c r="J18" i="4"/>
  <c r="AD18" i="4"/>
  <c r="AE31" i="7" s="1"/>
  <c r="M48" i="7"/>
  <c r="AT18" i="4"/>
  <c r="AE48" i="7" s="1"/>
  <c r="W18" i="4"/>
  <c r="X31" i="7" s="1"/>
  <c r="F48" i="7"/>
  <c r="AM18" i="4"/>
  <c r="X48" i="7" s="1"/>
  <c r="P18" i="4"/>
  <c r="AG14" i="7" s="1"/>
  <c r="AF18" i="4"/>
  <c r="AG31" i="7" s="1"/>
  <c r="O48" i="7"/>
  <c r="AV18" i="4"/>
  <c r="AG48" i="7" s="1"/>
  <c r="Y18" i="4"/>
  <c r="Z31" i="7" s="1"/>
  <c r="H48" i="7"/>
  <c r="AO18" i="4"/>
  <c r="Z48" i="7" s="1"/>
  <c r="R18" i="4"/>
  <c r="AI14" i="7" s="1"/>
  <c r="AH18" i="4"/>
  <c r="AI31" i="7" s="1"/>
  <c r="K18" i="4"/>
  <c r="AB14" i="7" s="1"/>
  <c r="AA18" i="4"/>
  <c r="AB31" i="7" s="1"/>
  <c r="J48" i="7"/>
  <c r="AQ18" i="4"/>
  <c r="AB48" i="7" s="1"/>
  <c r="T18" i="4"/>
  <c r="U31" i="7" s="1"/>
  <c r="C48" i="7"/>
  <c r="AJ18" i="4"/>
  <c r="U48" i="7" s="1"/>
  <c r="M18" i="4"/>
  <c r="AD14" i="7" s="1"/>
  <c r="AC18" i="4"/>
  <c r="AD31" i="7" s="1"/>
  <c r="L48" i="7"/>
  <c r="AS18" i="4"/>
  <c r="AD48" i="7" s="1"/>
  <c r="F47" i="7"/>
  <c r="AM17" i="4"/>
  <c r="C30" i="7"/>
  <c r="T17" i="4"/>
  <c r="C47" i="7"/>
  <c r="AJ17" i="4"/>
  <c r="H30" i="7"/>
  <c r="Y17" i="4"/>
  <c r="H47" i="7"/>
  <c r="AO17" i="4"/>
  <c r="M13" i="7"/>
  <c r="N17" i="4"/>
  <c r="M30" i="7"/>
  <c r="AD17" i="4"/>
  <c r="M47" i="7"/>
  <c r="AT17" i="4"/>
  <c r="AA13" i="7"/>
  <c r="B30" i="7"/>
  <c r="S17" i="4"/>
  <c r="N47" i="7"/>
  <c r="AU17" i="4"/>
  <c r="G30" i="7"/>
  <c r="X17" i="4"/>
  <c r="G47" i="7"/>
  <c r="AN17" i="4"/>
  <c r="L13" i="7"/>
  <c r="M17" i="4"/>
  <c r="L30" i="7"/>
  <c r="AC17" i="4"/>
  <c r="L47" i="7"/>
  <c r="AS17" i="4"/>
  <c r="Q13" i="7"/>
  <c r="R17" i="4"/>
  <c r="Q30" i="7"/>
  <c r="AH17" i="4"/>
  <c r="J30" i="7"/>
  <c r="AA17" i="4"/>
  <c r="F30" i="7"/>
  <c r="W17" i="4"/>
  <c r="K13" i="7"/>
  <c r="L17" i="4"/>
  <c r="K30" i="7"/>
  <c r="AB17" i="4"/>
  <c r="K47" i="7"/>
  <c r="AR17" i="4"/>
  <c r="P13" i="7"/>
  <c r="Q17" i="4"/>
  <c r="P30" i="7"/>
  <c r="AG17" i="4"/>
  <c r="P47" i="7"/>
  <c r="AW17" i="4"/>
  <c r="E30" i="7"/>
  <c r="V17" i="4"/>
  <c r="E47" i="7"/>
  <c r="AL17" i="4"/>
  <c r="B47" i="7"/>
  <c r="AI17" i="4"/>
  <c r="AF13" i="7"/>
  <c r="N30" i="7"/>
  <c r="AE17" i="4"/>
  <c r="O13" i="7"/>
  <c r="P17" i="4"/>
  <c r="O30" i="7"/>
  <c r="AF17" i="4"/>
  <c r="AG47" i="7"/>
  <c r="D30" i="7"/>
  <c r="U17" i="4"/>
  <c r="D47" i="7"/>
  <c r="AK17" i="4"/>
  <c r="J13" i="7"/>
  <c r="K17" i="4"/>
  <c r="I30" i="7"/>
  <c r="Z17" i="4"/>
  <c r="I47" i="7"/>
  <c r="AP17" i="4"/>
  <c r="J47" i="7"/>
  <c r="AQ17" i="4"/>
  <c r="AW13" i="2"/>
  <c r="Q43" i="7" s="1"/>
  <c r="AW14" i="2"/>
  <c r="Q44" i="7" s="1"/>
  <c r="AW16" i="2"/>
  <c r="Q46" i="7" s="1"/>
  <c r="AW10" i="2"/>
  <c r="Q40" i="7" s="1"/>
  <c r="M9" i="2"/>
  <c r="Q9" i="2"/>
  <c r="U9" i="2"/>
  <c r="Y9" i="2"/>
  <c r="AC9" i="2"/>
  <c r="AG9" i="2"/>
  <c r="AK9" i="2"/>
  <c r="AO9" i="2"/>
  <c r="AS9" i="2"/>
  <c r="J9" i="2"/>
  <c r="L9" i="2"/>
  <c r="P9" i="2"/>
  <c r="T9" i="2"/>
  <c r="X9" i="2"/>
  <c r="AB9" i="2"/>
  <c r="AF9" i="2"/>
  <c r="AJ9" i="2"/>
  <c r="AN9" i="2"/>
  <c r="AR9" i="2"/>
  <c r="N9" i="2"/>
  <c r="R9" i="2"/>
  <c r="V9" i="2"/>
  <c r="Z9" i="2"/>
  <c r="AD9" i="2"/>
  <c r="AH9" i="2"/>
  <c r="AL9" i="2"/>
  <c r="AP9" i="2"/>
  <c r="AT9" i="2"/>
  <c r="K9" i="2"/>
  <c r="O9" i="2"/>
  <c r="S9" i="2"/>
  <c r="W9" i="2"/>
  <c r="AA9" i="2"/>
  <c r="AE9" i="2"/>
  <c r="AI9" i="2"/>
  <c r="AM9" i="2"/>
  <c r="AQ9" i="2"/>
  <c r="AU9" i="2"/>
  <c r="AV9" i="2"/>
  <c r="I9" i="2"/>
  <c r="AP39" i="4" l="1"/>
  <c r="AA91" i="7" s="1"/>
  <c r="AG39" i="4"/>
  <c r="AH79" i="7" s="1"/>
  <c r="AH39" i="4"/>
  <c r="AI79" i="7" s="1"/>
  <c r="V39" i="4"/>
  <c r="W79" i="7" s="1"/>
  <c r="K39" i="4"/>
  <c r="AB67" i="7" s="1"/>
  <c r="J39" i="4"/>
  <c r="AA67" i="7" s="1"/>
  <c r="W39" i="4"/>
  <c r="X79" i="7" s="1"/>
  <c r="AW39" i="2"/>
  <c r="Q91" i="7" s="1"/>
  <c r="R39" i="4"/>
  <c r="AI67" i="7" s="1"/>
  <c r="AL39" i="4"/>
  <c r="W91" i="7" s="1"/>
  <c r="N8" i="7"/>
  <c r="AV39" i="4"/>
  <c r="AG91" i="7" s="1"/>
  <c r="T64" i="7"/>
  <c r="AX36" i="4"/>
  <c r="AI88" i="7" s="1"/>
  <c r="AT39" i="4"/>
  <c r="AE91" i="7" s="1"/>
  <c r="J8" i="7"/>
  <c r="AF12" i="4"/>
  <c r="AG25" i="7" s="1"/>
  <c r="AO12" i="4"/>
  <c r="Z42" i="7" s="1"/>
  <c r="AT12" i="4"/>
  <c r="AE42" i="7" s="1"/>
  <c r="AA66" i="7"/>
  <c r="C42" i="7"/>
  <c r="E42" i="7"/>
  <c r="AB66" i="7"/>
  <c r="X12" i="4"/>
  <c r="Y25" i="7" s="1"/>
  <c r="AG12" i="4"/>
  <c r="AH25" i="7" s="1"/>
  <c r="N25" i="7"/>
  <c r="AS12" i="4"/>
  <c r="AD42" i="7" s="1"/>
  <c r="V22" i="2"/>
  <c r="F35" i="7" s="1"/>
  <c r="B18" i="7"/>
  <c r="D25" i="7"/>
  <c r="AU12" i="4"/>
  <c r="AF42" i="7" s="1"/>
  <c r="N12" i="4"/>
  <c r="AE8" i="7" s="1"/>
  <c r="W12" i="4"/>
  <c r="X25" i="7" s="1"/>
  <c r="I42" i="7"/>
  <c r="Z12" i="4"/>
  <c r="AA25" i="7" s="1"/>
  <c r="R12" i="4"/>
  <c r="AI8" i="7" s="1"/>
  <c r="AK12" i="4"/>
  <c r="V42" i="7" s="1"/>
  <c r="M12" i="4"/>
  <c r="AD8" i="7" s="1"/>
  <c r="Y12" i="4"/>
  <c r="Z25" i="7" s="1"/>
  <c r="X22" i="2"/>
  <c r="H35" i="7" s="1"/>
  <c r="S12" i="4"/>
  <c r="T25" i="7" s="1"/>
  <c r="Q12" i="4"/>
  <c r="AH8" i="7" s="1"/>
  <c r="B42" i="7"/>
  <c r="J25" i="7"/>
  <c r="AB12" i="4"/>
  <c r="AC25" i="7" s="1"/>
  <c r="J12" i="4"/>
  <c r="AA8" i="7" s="1"/>
  <c r="AW12" i="4"/>
  <c r="AH42" i="7" s="1"/>
  <c r="P12" i="4"/>
  <c r="AG8" i="7" s="1"/>
  <c r="AH12" i="4"/>
  <c r="AI25" i="7" s="1"/>
  <c r="AQ12" i="4"/>
  <c r="AB42" i="7" s="1"/>
  <c r="AR12" i="4"/>
  <c r="AC42" i="7" s="1"/>
  <c r="AD12" i="4"/>
  <c r="AE25" i="7" s="1"/>
  <c r="AV12" i="4"/>
  <c r="AG42" i="7" s="1"/>
  <c r="E25" i="7"/>
  <c r="AM12" i="4"/>
  <c r="X42" i="7" s="1"/>
  <c r="AW12" i="2"/>
  <c r="Q42" i="7" s="1"/>
  <c r="AC12" i="4"/>
  <c r="AD25" i="7" s="1"/>
  <c r="AN12" i="4"/>
  <c r="Y42" i="7" s="1"/>
  <c r="T12" i="4"/>
  <c r="U25" i="7" s="1"/>
  <c r="I39" i="4"/>
  <c r="Z67" i="7" s="1"/>
  <c r="P39" i="4"/>
  <c r="AG67" i="7" s="1"/>
  <c r="AA90" i="7"/>
  <c r="AI78" i="7"/>
  <c r="M39" i="4"/>
  <c r="AD67" i="7" s="1"/>
  <c r="E39" i="4"/>
  <c r="V67" i="7" s="1"/>
  <c r="AU39" i="4"/>
  <c r="AF91" i="7" s="1"/>
  <c r="AO39" i="4"/>
  <c r="Z91" i="7" s="1"/>
  <c r="AG90" i="7"/>
  <c r="G39" i="4"/>
  <c r="X67" i="7" s="1"/>
  <c r="AD39" i="4"/>
  <c r="AE79" i="7" s="1"/>
  <c r="H39" i="4"/>
  <c r="Y67" i="7" s="1"/>
  <c r="Z39" i="4"/>
  <c r="AA79" i="7" s="1"/>
  <c r="AK39" i="4"/>
  <c r="V91" i="7" s="1"/>
  <c r="AQ39" i="4"/>
  <c r="AB91" i="7" s="1"/>
  <c r="C39" i="4"/>
  <c r="T67" i="7" s="1"/>
  <c r="AE39" i="4"/>
  <c r="AF79" i="7" s="1"/>
  <c r="AF39" i="4"/>
  <c r="AG79" i="7" s="1"/>
  <c r="AM39" i="4"/>
  <c r="X91" i="7" s="1"/>
  <c r="W78" i="7"/>
  <c r="AH78" i="7"/>
  <c r="Q90" i="7"/>
  <c r="AN39" i="4"/>
  <c r="Y91" i="7" s="1"/>
  <c r="AC39" i="4"/>
  <c r="AD79" i="7" s="1"/>
  <c r="X39" i="4"/>
  <c r="Y79" i="7" s="1"/>
  <c r="D39" i="4"/>
  <c r="U67" i="7" s="1"/>
  <c r="AI39" i="4"/>
  <c r="T91" i="7" s="1"/>
  <c r="Y39" i="4"/>
  <c r="Z79" i="7" s="1"/>
  <c r="O39" i="4"/>
  <c r="AF67" i="7" s="1"/>
  <c r="U39" i="4"/>
  <c r="V79" i="7" s="1"/>
  <c r="F39" i="4"/>
  <c r="W67" i="7" s="1"/>
  <c r="T39" i="4"/>
  <c r="U79" i="7" s="1"/>
  <c r="AW39" i="4"/>
  <c r="AH91" i="7" s="1"/>
  <c r="L39" i="4"/>
  <c r="AC67" i="7" s="1"/>
  <c r="D46" i="2"/>
  <c r="B46" i="2"/>
  <c r="B48" i="2" s="1"/>
  <c r="B97" i="7" s="1"/>
  <c r="AA39" i="4"/>
  <c r="AB79" i="7" s="1"/>
  <c r="AS39" i="4"/>
  <c r="AD91" i="7" s="1"/>
  <c r="C46" i="2"/>
  <c r="C4" i="6" s="1"/>
  <c r="D4" i="6" s="1"/>
  <c r="W12" i="7"/>
  <c r="F22" i="4"/>
  <c r="W18" i="7" s="1"/>
  <c r="F46" i="2"/>
  <c r="U12" i="7"/>
  <c r="D22" i="4"/>
  <c r="U18" i="7" s="1"/>
  <c r="X12" i="7"/>
  <c r="G22" i="4"/>
  <c r="X18" i="7" s="1"/>
  <c r="G18" i="7"/>
  <c r="G46" i="2"/>
  <c r="T12" i="7"/>
  <c r="C22" i="4"/>
  <c r="T18" i="7" s="1"/>
  <c r="H18" i="7"/>
  <c r="H46" i="2"/>
  <c r="V12" i="7"/>
  <c r="E22" i="4"/>
  <c r="V18" i="7" s="1"/>
  <c r="Y12" i="7"/>
  <c r="H22" i="4"/>
  <c r="Y18" i="7" s="1"/>
  <c r="E18" i="7"/>
  <c r="E46" i="2"/>
  <c r="Z12" i="7"/>
  <c r="I22" i="4"/>
  <c r="Z18" i="7" s="1"/>
  <c r="AR39" i="4"/>
  <c r="AC91" i="7" s="1"/>
  <c r="AX15" i="4"/>
  <c r="AI45" i="7" s="1"/>
  <c r="S39" i="4"/>
  <c r="T79" i="7" s="1"/>
  <c r="AX8" i="4"/>
  <c r="AI38" i="7" s="1"/>
  <c r="Q39" i="4"/>
  <c r="AH67" i="7" s="1"/>
  <c r="AB39" i="4"/>
  <c r="AC79" i="7" s="1"/>
  <c r="N39" i="4"/>
  <c r="AE67" i="7" s="1"/>
  <c r="AL22" i="2"/>
  <c r="F52" i="7" s="1"/>
  <c r="AX38" i="4"/>
  <c r="AJ39" i="4"/>
  <c r="U91" i="7" s="1"/>
  <c r="AW11" i="2"/>
  <c r="Q41" i="7" s="1"/>
  <c r="AM22" i="2"/>
  <c r="G52" i="7" s="1"/>
  <c r="G39" i="7"/>
  <c r="AN9" i="4"/>
  <c r="Y39" i="7" s="1"/>
  <c r="AT22" i="2"/>
  <c r="N52" i="7" s="1"/>
  <c r="N39" i="7"/>
  <c r="AU9" i="4"/>
  <c r="AF39" i="7" s="1"/>
  <c r="AF22" i="2"/>
  <c r="P35" i="7" s="1"/>
  <c r="P22" i="7"/>
  <c r="AG9" i="4"/>
  <c r="AH22" i="7" s="1"/>
  <c r="P22" i="2"/>
  <c r="P18" i="7" s="1"/>
  <c r="P5" i="7"/>
  <c r="Q9" i="4"/>
  <c r="AH5" i="7" s="1"/>
  <c r="AO22" i="2"/>
  <c r="I52" i="7" s="1"/>
  <c r="I39" i="7"/>
  <c r="AP9" i="4"/>
  <c r="AA39" i="7" s="1"/>
  <c r="AA6" i="7"/>
  <c r="AX10" i="4"/>
  <c r="AI40" i="7" s="1"/>
  <c r="AV22" i="2"/>
  <c r="P52" i="7" s="1"/>
  <c r="P39" i="7"/>
  <c r="AW9" i="4"/>
  <c r="AH39" i="7" s="1"/>
  <c r="AI22" i="2"/>
  <c r="C52" i="7" s="1"/>
  <c r="C39" i="7"/>
  <c r="AJ9" i="4"/>
  <c r="U39" i="7" s="1"/>
  <c r="S22" i="2"/>
  <c r="C35" i="7" s="1"/>
  <c r="C22" i="7"/>
  <c r="T9" i="4"/>
  <c r="U22" i="7" s="1"/>
  <c r="AP22" i="2"/>
  <c r="J52" i="7" s="1"/>
  <c r="J39" i="7"/>
  <c r="AQ9" i="4"/>
  <c r="AB39" i="7" s="1"/>
  <c r="Z22" i="2"/>
  <c r="J35" i="7" s="1"/>
  <c r="J22" i="7"/>
  <c r="AA9" i="4"/>
  <c r="AB22" i="7" s="1"/>
  <c r="AR22" i="2"/>
  <c r="L52" i="7" s="1"/>
  <c r="L39" i="7"/>
  <c r="AS9" i="4"/>
  <c r="AD39" i="7" s="1"/>
  <c r="AB22" i="2"/>
  <c r="L35" i="7" s="1"/>
  <c r="L22" i="7"/>
  <c r="AC9" i="4"/>
  <c r="AD22" i="7" s="1"/>
  <c r="L22" i="2"/>
  <c r="L18" i="7" s="1"/>
  <c r="L5" i="7"/>
  <c r="M9" i="4"/>
  <c r="AD5" i="7" s="1"/>
  <c r="AK22" i="2"/>
  <c r="E52" i="7" s="1"/>
  <c r="E39" i="7"/>
  <c r="AL9" i="4"/>
  <c r="W39" i="7" s="1"/>
  <c r="U22" i="2"/>
  <c r="E35" i="7" s="1"/>
  <c r="E22" i="7"/>
  <c r="V9" i="4"/>
  <c r="W22" i="7" s="1"/>
  <c r="L24" i="7"/>
  <c r="AC11" i="4"/>
  <c r="AD24" i="7" s="1"/>
  <c r="AA9" i="7"/>
  <c r="AX13" i="4"/>
  <c r="AI43" i="7" s="1"/>
  <c r="W22" i="2"/>
  <c r="G35" i="7" s="1"/>
  <c r="G22" i="7"/>
  <c r="X9" i="4"/>
  <c r="Y22" i="7" s="1"/>
  <c r="N22" i="2"/>
  <c r="N18" i="7" s="1"/>
  <c r="N5" i="7"/>
  <c r="O9" i="4"/>
  <c r="Y22" i="2"/>
  <c r="I35" i="7" s="1"/>
  <c r="I22" i="7"/>
  <c r="Z9" i="4"/>
  <c r="AA22" i="7" s="1"/>
  <c r="F41" i="7"/>
  <c r="AM11" i="4"/>
  <c r="X41" i="7" s="1"/>
  <c r="M7" i="7"/>
  <c r="N11" i="4"/>
  <c r="AA10" i="7"/>
  <c r="AX14" i="4"/>
  <c r="AI44" i="7" s="1"/>
  <c r="P41" i="7"/>
  <c r="AH41" i="7"/>
  <c r="I5" i="7"/>
  <c r="J9" i="4"/>
  <c r="AD22" i="2"/>
  <c r="N35" i="7" s="1"/>
  <c r="N22" i="7"/>
  <c r="AE9" i="4"/>
  <c r="AF22" i="7" s="1"/>
  <c r="C54" i="4"/>
  <c r="AH51" i="7"/>
  <c r="AU22" i="2"/>
  <c r="O52" i="7" s="1"/>
  <c r="O39" i="7"/>
  <c r="AV9" i="4"/>
  <c r="AE22" i="2"/>
  <c r="O35" i="7" s="1"/>
  <c r="O22" i="7"/>
  <c r="AF9" i="4"/>
  <c r="AG22" i="7" s="1"/>
  <c r="O22" i="2"/>
  <c r="O18" i="7" s="1"/>
  <c r="O5" i="7"/>
  <c r="P9" i="4"/>
  <c r="AG5" i="7" s="1"/>
  <c r="F39" i="7"/>
  <c r="AM9" i="4"/>
  <c r="X39" i="7" s="1"/>
  <c r="F22" i="7"/>
  <c r="W9" i="4"/>
  <c r="X22" i="7" s="1"/>
  <c r="AN22" i="2"/>
  <c r="H52" i="7" s="1"/>
  <c r="H39" i="7"/>
  <c r="AO9" i="4"/>
  <c r="Z39" i="7" s="1"/>
  <c r="H22" i="7"/>
  <c r="Y9" i="4"/>
  <c r="Z22" i="7" s="1"/>
  <c r="J22" i="2"/>
  <c r="J18" i="7" s="1"/>
  <c r="J5" i="7"/>
  <c r="K9" i="4"/>
  <c r="AB5" i="7" s="1"/>
  <c r="AG22" i="2"/>
  <c r="Q35" i="7" s="1"/>
  <c r="Q22" i="7"/>
  <c r="AH9" i="4"/>
  <c r="AI22" i="7" s="1"/>
  <c r="Q22" i="2"/>
  <c r="Q18" i="7" s="1"/>
  <c r="Q5" i="7"/>
  <c r="R9" i="4"/>
  <c r="AI5" i="7" s="1"/>
  <c r="Q24" i="7"/>
  <c r="AH11" i="4"/>
  <c r="AI24" i="7" s="1"/>
  <c r="AQ22" i="2"/>
  <c r="K52" i="7" s="1"/>
  <c r="K39" i="7"/>
  <c r="AR9" i="4"/>
  <c r="AC39" i="7" s="1"/>
  <c r="AA22" i="2"/>
  <c r="K35" i="7" s="1"/>
  <c r="K22" i="7"/>
  <c r="AB9" i="4"/>
  <c r="AC22" i="7" s="1"/>
  <c r="K22" i="2"/>
  <c r="K18" i="7" s="1"/>
  <c r="K5" i="7"/>
  <c r="L9" i="4"/>
  <c r="AC5" i="7" s="1"/>
  <c r="AH22" i="2"/>
  <c r="B52" i="7" s="1"/>
  <c r="B39" i="7"/>
  <c r="AI9" i="4"/>
  <c r="T39" i="7" s="1"/>
  <c r="R22" i="2"/>
  <c r="B35" i="7" s="1"/>
  <c r="B22" i="7"/>
  <c r="S9" i="4"/>
  <c r="T22" i="7" s="1"/>
  <c r="AJ22" i="2"/>
  <c r="D52" i="7" s="1"/>
  <c r="D39" i="7"/>
  <c r="AK9" i="4"/>
  <c r="V39" i="7" s="1"/>
  <c r="T22" i="2"/>
  <c r="D35" i="7" s="1"/>
  <c r="D22" i="7"/>
  <c r="U9" i="4"/>
  <c r="V22" i="7" s="1"/>
  <c r="AS22" i="2"/>
  <c r="M52" i="7" s="1"/>
  <c r="M39" i="7"/>
  <c r="AT9" i="4"/>
  <c r="AE39" i="7" s="1"/>
  <c r="AC22" i="2"/>
  <c r="M35" i="7" s="1"/>
  <c r="M22" i="7"/>
  <c r="AD9" i="4"/>
  <c r="AE22" i="7" s="1"/>
  <c r="M22" i="2"/>
  <c r="M18" i="7" s="1"/>
  <c r="M5" i="7"/>
  <c r="N9" i="4"/>
  <c r="AE5" i="7" s="1"/>
  <c r="B24" i="7"/>
  <c r="S11" i="4"/>
  <c r="T24" i="7" s="1"/>
  <c r="AA12" i="7"/>
  <c r="AX16" i="4"/>
  <c r="AI46" i="7" s="1"/>
  <c r="G24" i="7"/>
  <c r="X11" i="4"/>
  <c r="Y24" i="7" s="1"/>
  <c r="K41" i="7"/>
  <c r="AR11" i="4"/>
  <c r="AC41" i="7" s="1"/>
  <c r="AA14" i="7"/>
  <c r="AX18" i="4"/>
  <c r="AI48" i="7" s="1"/>
  <c r="AE47" i="7"/>
  <c r="AE13" i="7"/>
  <c r="Z30" i="7"/>
  <c r="U30" i="7"/>
  <c r="AA47" i="7"/>
  <c r="AB13" i="7"/>
  <c r="V30" i="7"/>
  <c r="AG30" i="7"/>
  <c r="AF30" i="7"/>
  <c r="T47" i="7"/>
  <c r="W30" i="7"/>
  <c r="AH30" i="7"/>
  <c r="AC47" i="7"/>
  <c r="AC13" i="7"/>
  <c r="AB30" i="7"/>
  <c r="AI13" i="7"/>
  <c r="AD30" i="7"/>
  <c r="Y47" i="7"/>
  <c r="AF47" i="7"/>
  <c r="AX17" i="4"/>
  <c r="AE30" i="7"/>
  <c r="Z47" i="7"/>
  <c r="U47" i="7"/>
  <c r="X47" i="7"/>
  <c r="AB47" i="7"/>
  <c r="AA30" i="7"/>
  <c r="V47" i="7"/>
  <c r="AG13" i="7"/>
  <c r="W47" i="7"/>
  <c r="AH47" i="7"/>
  <c r="AH13" i="7"/>
  <c r="AC30" i="7"/>
  <c r="X30" i="7"/>
  <c r="AI30" i="7"/>
  <c r="AD47" i="7"/>
  <c r="AD13" i="7"/>
  <c r="Y30" i="7"/>
  <c r="T30" i="7"/>
  <c r="I22" i="2"/>
  <c r="I18" i="7" s="1"/>
  <c r="AW9" i="2"/>
  <c r="AX39" i="4" l="1"/>
  <c r="AI91" i="7" s="1"/>
  <c r="V47" i="2"/>
  <c r="F102" i="7" s="1"/>
  <c r="V46" i="2"/>
  <c r="C23" i="6" s="1"/>
  <c r="D23" i="6" s="1"/>
  <c r="S14" i="7"/>
  <c r="S31" i="7"/>
  <c r="S48" i="7"/>
  <c r="D55" i="6"/>
  <c r="X47" i="2"/>
  <c r="H102" i="7" s="1"/>
  <c r="X46" i="2"/>
  <c r="H101" i="7" s="1"/>
  <c r="AX12" i="4"/>
  <c r="AI42" i="7" s="1"/>
  <c r="AI90" i="7"/>
  <c r="D95" i="7"/>
  <c r="C5" i="6"/>
  <c r="D5" i="6" s="1"/>
  <c r="C95" i="7"/>
  <c r="G46" i="4"/>
  <c r="X95" i="7" s="1"/>
  <c r="N22" i="4"/>
  <c r="F7" i="8" s="1"/>
  <c r="C3" i="6"/>
  <c r="D3" i="6" s="1"/>
  <c r="E3" i="6" s="1"/>
  <c r="E4" i="6" s="1"/>
  <c r="C46" i="4"/>
  <c r="I3" i="6" s="1"/>
  <c r="AU22" i="4"/>
  <c r="AF52" i="7" s="1"/>
  <c r="F46" i="4"/>
  <c r="E59" i="6" s="1"/>
  <c r="AT22" i="4"/>
  <c r="AT46" i="4" s="1"/>
  <c r="N47" i="2"/>
  <c r="N96" i="7" s="1"/>
  <c r="E46" i="4"/>
  <c r="I46" i="4"/>
  <c r="Z95" i="7" s="1"/>
  <c r="B55" i="6"/>
  <c r="B95" i="7"/>
  <c r="Z47" i="2"/>
  <c r="J102" i="7" s="1"/>
  <c r="AV46" i="2"/>
  <c r="P107" i="7" s="1"/>
  <c r="C55" i="6"/>
  <c r="C48" i="2"/>
  <c r="D48" i="2" s="1"/>
  <c r="E48" i="2" s="1"/>
  <c r="H46" i="4"/>
  <c r="Y95" i="7" s="1"/>
  <c r="D46" i="4"/>
  <c r="R22" i="4"/>
  <c r="R47" i="4" s="1"/>
  <c r="AI96" i="7" s="1"/>
  <c r="C6" i="6"/>
  <c r="D6" i="6" s="1"/>
  <c r="E55" i="6"/>
  <c r="E95" i="7"/>
  <c r="F95" i="7"/>
  <c r="C7" i="6"/>
  <c r="D7" i="6" s="1"/>
  <c r="F55" i="6"/>
  <c r="H95" i="7"/>
  <c r="C9" i="6"/>
  <c r="D9" i="6" s="1"/>
  <c r="H55" i="6"/>
  <c r="G95" i="7"/>
  <c r="C8" i="6"/>
  <c r="D8" i="6" s="1"/>
  <c r="G55" i="6"/>
  <c r="AT47" i="2"/>
  <c r="N108" i="7" s="1"/>
  <c r="M22" i="4"/>
  <c r="E7" i="8" s="1"/>
  <c r="AB22" i="4"/>
  <c r="AB46" i="4" s="1"/>
  <c r="AG22" i="4"/>
  <c r="AG46" i="4" s="1"/>
  <c r="AQ22" i="4"/>
  <c r="AB52" i="7" s="1"/>
  <c r="AN46" i="2"/>
  <c r="C41" i="6" s="1"/>
  <c r="D41" i="6" s="1"/>
  <c r="S47" i="2"/>
  <c r="C102" i="7" s="1"/>
  <c r="AH47" i="2"/>
  <c r="B108" i="7" s="1"/>
  <c r="T47" i="2"/>
  <c r="D102" i="7" s="1"/>
  <c r="AE47" i="2"/>
  <c r="O102" i="7" s="1"/>
  <c r="Y46" i="2"/>
  <c r="I101" i="7" s="1"/>
  <c r="AM46" i="2"/>
  <c r="C40" i="6" s="1"/>
  <c r="D40" i="6" s="1"/>
  <c r="AO47" i="2"/>
  <c r="I108" i="7" s="1"/>
  <c r="AG46" i="2"/>
  <c r="Q101" i="7" s="1"/>
  <c r="AB47" i="2"/>
  <c r="L102" i="7" s="1"/>
  <c r="AM47" i="2"/>
  <c r="G108" i="7" s="1"/>
  <c r="U46" i="2"/>
  <c r="U55" i="6" s="1"/>
  <c r="AQ47" i="2"/>
  <c r="K108" i="7" s="1"/>
  <c r="J47" i="2"/>
  <c r="O47" i="2"/>
  <c r="O96" i="7" s="1"/>
  <c r="AL47" i="2"/>
  <c r="F108" i="7" s="1"/>
  <c r="AS47" i="2"/>
  <c r="M108" i="7" s="1"/>
  <c r="AR47" i="2"/>
  <c r="L108" i="7" s="1"/>
  <c r="AI46" i="2"/>
  <c r="C36" i="6" s="1"/>
  <c r="D36" i="6" s="1"/>
  <c r="AO46" i="2"/>
  <c r="C42" i="6" s="1"/>
  <c r="D42" i="6" s="1"/>
  <c r="AH46" i="2"/>
  <c r="B107" i="7" s="1"/>
  <c r="J46" i="2"/>
  <c r="C11" i="6" s="1"/>
  <c r="D11" i="6" s="1"/>
  <c r="O46" i="2"/>
  <c r="C16" i="6" s="1"/>
  <c r="D16" i="6" s="1"/>
  <c r="AL46" i="2"/>
  <c r="C39" i="6" s="1"/>
  <c r="D39" i="6" s="1"/>
  <c r="U47" i="2"/>
  <c r="E102" i="7" s="1"/>
  <c r="AR46" i="2"/>
  <c r="AR55" i="6" s="1"/>
  <c r="AI47" i="2"/>
  <c r="C108" i="7" s="1"/>
  <c r="Y47" i="2"/>
  <c r="I102" i="7" s="1"/>
  <c r="S22" i="4"/>
  <c r="S47" i="4" s="1"/>
  <c r="T102" i="7" s="1"/>
  <c r="AC46" i="2"/>
  <c r="C30" i="6" s="1"/>
  <c r="D30" i="6" s="1"/>
  <c r="R47" i="2"/>
  <c r="B102" i="7" s="1"/>
  <c r="AD47" i="2"/>
  <c r="N102" i="7" s="1"/>
  <c r="AR22" i="4"/>
  <c r="AC52" i="7" s="1"/>
  <c r="AD22" i="4"/>
  <c r="AD46" i="4" s="1"/>
  <c r="AA47" i="2"/>
  <c r="K102" i="7" s="1"/>
  <c r="N46" i="2"/>
  <c r="N95" i="7" s="1"/>
  <c r="AE22" i="4"/>
  <c r="C15" i="8" s="1"/>
  <c r="AK47" i="2"/>
  <c r="E108" i="7" s="1"/>
  <c r="Z46" i="2"/>
  <c r="C27" i="6" s="1"/>
  <c r="D27" i="6" s="1"/>
  <c r="K47" i="2"/>
  <c r="K96" i="7" s="1"/>
  <c r="P22" i="4"/>
  <c r="P47" i="4" s="1"/>
  <c r="AG96" i="7" s="1"/>
  <c r="Z22" i="4"/>
  <c r="Z47" i="4" s="1"/>
  <c r="AA102" i="7" s="1"/>
  <c r="AM22" i="4"/>
  <c r="AM47" i="4" s="1"/>
  <c r="X108" i="7" s="1"/>
  <c r="AS46" i="2"/>
  <c r="M107" i="7" s="1"/>
  <c r="AK22" i="4"/>
  <c r="V52" i="7" s="1"/>
  <c r="AU46" i="2"/>
  <c r="C48" i="6" s="1"/>
  <c r="D48" i="6" s="1"/>
  <c r="AW22" i="4"/>
  <c r="AH52" i="7" s="1"/>
  <c r="AE46" i="2"/>
  <c r="O101" i="7" s="1"/>
  <c r="P46" i="2"/>
  <c r="P95" i="7" s="1"/>
  <c r="AV47" i="2"/>
  <c r="P108" i="7" s="1"/>
  <c r="AU47" i="2"/>
  <c r="O108" i="7" s="1"/>
  <c r="V22" i="4"/>
  <c r="V46" i="4" s="1"/>
  <c r="AP22" i="4"/>
  <c r="D19" i="8" s="1"/>
  <c r="AA46" i="2"/>
  <c r="C28" i="6" s="1"/>
  <c r="D28" i="6" s="1"/>
  <c r="T46" i="2"/>
  <c r="D101" i="7" s="1"/>
  <c r="P47" i="2"/>
  <c r="P96" i="7" s="1"/>
  <c r="AK46" i="2"/>
  <c r="AK55" i="6" s="1"/>
  <c r="K46" i="2"/>
  <c r="K55" i="6" s="1"/>
  <c r="AH22" i="4"/>
  <c r="AI35" i="7" s="1"/>
  <c r="AO22" i="4"/>
  <c r="AO46" i="4" s="1"/>
  <c r="AC22" i="4"/>
  <c r="AD35" i="7" s="1"/>
  <c r="T22" i="4"/>
  <c r="T46" i="4" s="1"/>
  <c r="R46" i="2"/>
  <c r="R55" i="6" s="1"/>
  <c r="AD46" i="2"/>
  <c r="N101" i="7" s="1"/>
  <c r="AC47" i="2"/>
  <c r="M102" i="7" s="1"/>
  <c r="AT46" i="2"/>
  <c r="C47" i="6" s="1"/>
  <c r="D47" i="6" s="1"/>
  <c r="AB46" i="2"/>
  <c r="AB55" i="6" s="1"/>
  <c r="S46" i="2"/>
  <c r="C20" i="6" s="1"/>
  <c r="D20" i="6" s="1"/>
  <c r="U22" i="4"/>
  <c r="V35" i="7" s="1"/>
  <c r="Y22" i="4"/>
  <c r="Z35" i="7" s="1"/>
  <c r="AA5" i="7"/>
  <c r="AX9" i="4"/>
  <c r="AI39" i="7" s="1"/>
  <c r="J22" i="4"/>
  <c r="AF47" i="2"/>
  <c r="P102" i="7" s="1"/>
  <c r="W47" i="2"/>
  <c r="G102" i="7" s="1"/>
  <c r="M46" i="2"/>
  <c r="M95" i="7" s="1"/>
  <c r="Q46" i="2"/>
  <c r="C18" i="6" s="1"/>
  <c r="D18" i="6" s="1"/>
  <c r="AJ46" i="2"/>
  <c r="C37" i="6" s="1"/>
  <c r="D37" i="6" s="1"/>
  <c r="L47" i="2"/>
  <c r="AP47" i="2"/>
  <c r="J108" i="7" s="1"/>
  <c r="X22" i="4"/>
  <c r="F11" i="8" s="1"/>
  <c r="AS22" i="4"/>
  <c r="B21" i="8" s="1"/>
  <c r="W22" i="4"/>
  <c r="W46" i="4" s="1"/>
  <c r="Q22" i="4"/>
  <c r="D9" i="8" s="1"/>
  <c r="AL22" i="4"/>
  <c r="E17" i="8" s="1"/>
  <c r="AJ22" i="4"/>
  <c r="C17" i="8" s="1"/>
  <c r="AW22" i="2"/>
  <c r="Q52" i="7" s="1"/>
  <c r="Q39" i="7"/>
  <c r="AF5" i="7"/>
  <c r="O22" i="4"/>
  <c r="AQ46" i="2"/>
  <c r="AQ55" i="6" s="1"/>
  <c r="AG47" i="2"/>
  <c r="Q102" i="7" s="1"/>
  <c r="AN47" i="2"/>
  <c r="H108" i="7" s="1"/>
  <c r="AA22" i="4"/>
  <c r="AB35" i="7" s="1"/>
  <c r="AF46" i="2"/>
  <c r="P101" i="7" s="1"/>
  <c r="W46" i="2"/>
  <c r="C24" i="6" s="1"/>
  <c r="D24" i="6" s="1"/>
  <c r="M47" i="2"/>
  <c r="M96" i="7" s="1"/>
  <c r="Q47" i="2"/>
  <c r="Q96" i="7" s="1"/>
  <c r="AJ47" i="2"/>
  <c r="D108" i="7" s="1"/>
  <c r="L46" i="2"/>
  <c r="L95" i="7" s="1"/>
  <c r="AP46" i="2"/>
  <c r="C43" i="6" s="1"/>
  <c r="D43" i="6" s="1"/>
  <c r="AN22" i="4"/>
  <c r="B19" i="8" s="1"/>
  <c r="L22" i="4"/>
  <c r="L47" i="4" s="1"/>
  <c r="AC96" i="7" s="1"/>
  <c r="AI22" i="4"/>
  <c r="AI47" i="4" s="1"/>
  <c r="T108" i="7" s="1"/>
  <c r="AF22" i="4"/>
  <c r="D15" i="8" s="1"/>
  <c r="K22" i="4"/>
  <c r="K47" i="4" s="1"/>
  <c r="AG39" i="7"/>
  <c r="AV22" i="4"/>
  <c r="AE7" i="7"/>
  <c r="AX11" i="4"/>
  <c r="AI41" i="7" s="1"/>
  <c r="AI47" i="7"/>
  <c r="I46" i="2"/>
  <c r="I47" i="2"/>
  <c r="J3" i="6" l="1"/>
  <c r="C59" i="6"/>
  <c r="K3" i="6"/>
  <c r="V55" i="6"/>
  <c r="F101" i="7"/>
  <c r="V95" i="7"/>
  <c r="B59" i="2"/>
  <c r="X55" i="6"/>
  <c r="C25" i="6"/>
  <c r="D25" i="6" s="1"/>
  <c r="F59" i="6"/>
  <c r="E5" i="6"/>
  <c r="E6" i="6" s="1"/>
  <c r="E7" i="6" s="1"/>
  <c r="E8" i="6" s="1"/>
  <c r="E9" i="6" s="1"/>
  <c r="I6" i="6"/>
  <c r="J6" i="6" s="1"/>
  <c r="W95" i="7"/>
  <c r="N47" i="4"/>
  <c r="AE96" i="7" s="1"/>
  <c r="AE18" i="7"/>
  <c r="N46" i="4"/>
  <c r="AE95" i="7" s="1"/>
  <c r="AV55" i="6"/>
  <c r="C49" i="6"/>
  <c r="D49" i="6" s="1"/>
  <c r="T95" i="7"/>
  <c r="I7" i="6"/>
  <c r="J7" i="6" s="1"/>
  <c r="AU46" i="4"/>
  <c r="AF107" i="7" s="1"/>
  <c r="AU47" i="4"/>
  <c r="AF108" i="7" s="1"/>
  <c r="D21" i="8"/>
  <c r="AH35" i="7"/>
  <c r="M47" i="4"/>
  <c r="AD96" i="7" s="1"/>
  <c r="H59" i="6"/>
  <c r="I9" i="6"/>
  <c r="J9" i="6" s="1"/>
  <c r="C48" i="4"/>
  <c r="T97" i="7" s="1"/>
  <c r="I5" i="6"/>
  <c r="J5" i="6" s="1"/>
  <c r="B59" i="6"/>
  <c r="I4" i="6"/>
  <c r="J4" i="6" s="1"/>
  <c r="M46" i="4"/>
  <c r="AD95" i="7" s="1"/>
  <c r="E15" i="8"/>
  <c r="U95" i="7"/>
  <c r="AG47" i="4"/>
  <c r="AH102" i="7" s="1"/>
  <c r="AT47" i="4"/>
  <c r="AE108" i="7" s="1"/>
  <c r="AE52" i="7"/>
  <c r="C21" i="8"/>
  <c r="O95" i="7"/>
  <c r="D97" i="7"/>
  <c r="D59" i="6"/>
  <c r="AN55" i="6"/>
  <c r="R46" i="4"/>
  <c r="Q59" i="6" s="1"/>
  <c r="AI18" i="7"/>
  <c r="E9" i="8"/>
  <c r="AD18" i="7"/>
  <c r="F107" i="7"/>
  <c r="E19" i="8"/>
  <c r="I8" i="6"/>
  <c r="J8" i="6" s="1"/>
  <c r="G59" i="6"/>
  <c r="C97" i="7"/>
  <c r="AB47" i="4"/>
  <c r="AC102" i="7" s="1"/>
  <c r="AC35" i="7"/>
  <c r="E13" i="8"/>
  <c r="L96" i="7"/>
  <c r="AQ46" i="4"/>
  <c r="I43" i="6" s="1"/>
  <c r="J43" i="6" s="1"/>
  <c r="AQ47" i="4"/>
  <c r="AB108" i="7" s="1"/>
  <c r="B56" i="2"/>
  <c r="J96" i="7"/>
  <c r="B58" i="2"/>
  <c r="AB96" i="7"/>
  <c r="Z55" i="6"/>
  <c r="C101" i="7"/>
  <c r="F19" i="8"/>
  <c r="F9" i="8"/>
  <c r="AG55" i="6"/>
  <c r="C9" i="8"/>
  <c r="H107" i="7"/>
  <c r="T55" i="6"/>
  <c r="AM46" i="4"/>
  <c r="X107" i="7" s="1"/>
  <c r="G107" i="7"/>
  <c r="AO55" i="6"/>
  <c r="E101" i="7"/>
  <c r="Y35" i="7"/>
  <c r="AI55" i="6"/>
  <c r="K107" i="7"/>
  <c r="AW46" i="4"/>
  <c r="AH107" i="7" s="1"/>
  <c r="AM55" i="6"/>
  <c r="I107" i="7"/>
  <c r="C22" i="6"/>
  <c r="D22" i="6" s="1"/>
  <c r="AL55" i="6"/>
  <c r="N55" i="6"/>
  <c r="Q55" i="6"/>
  <c r="F15" i="8"/>
  <c r="J107" i="7"/>
  <c r="Y55" i="6"/>
  <c r="D17" i="8"/>
  <c r="AH55" i="6"/>
  <c r="C26" i="6"/>
  <c r="D26" i="6" s="1"/>
  <c r="C34" i="6"/>
  <c r="D34" i="6" s="1"/>
  <c r="AR46" i="4"/>
  <c r="AC107" i="7" s="1"/>
  <c r="S46" i="4"/>
  <c r="T101" i="7" s="1"/>
  <c r="C35" i="6"/>
  <c r="D35" i="6" s="1"/>
  <c r="T35" i="7"/>
  <c r="C107" i="7"/>
  <c r="M55" i="6"/>
  <c r="AD55" i="6"/>
  <c r="F17" i="8"/>
  <c r="AW47" i="4"/>
  <c r="AH108" i="7" s="1"/>
  <c r="C21" i="6"/>
  <c r="D21" i="6" s="1"/>
  <c r="AE35" i="7"/>
  <c r="AH18" i="7"/>
  <c r="S55" i="6"/>
  <c r="C31" i="6"/>
  <c r="D31" i="6" s="1"/>
  <c r="G101" i="7"/>
  <c r="X52" i="7"/>
  <c r="F21" i="8"/>
  <c r="AH47" i="4"/>
  <c r="AI102" i="7" s="1"/>
  <c r="J101" i="7"/>
  <c r="C45" i="6"/>
  <c r="D45" i="6" s="1"/>
  <c r="O55" i="6"/>
  <c r="Q47" i="4"/>
  <c r="AH96" i="7" s="1"/>
  <c r="W55" i="6"/>
  <c r="AH46" i="4"/>
  <c r="AI101" i="7" s="1"/>
  <c r="B15" i="8"/>
  <c r="J95" i="7"/>
  <c r="AC55" i="6"/>
  <c r="AD47" i="4"/>
  <c r="AE102" i="7" s="1"/>
  <c r="C12" i="6"/>
  <c r="D12" i="6" s="1"/>
  <c r="J55" i="6"/>
  <c r="O107" i="7"/>
  <c r="M101" i="7"/>
  <c r="L107" i="7"/>
  <c r="AI46" i="4"/>
  <c r="AH59" i="6" s="1"/>
  <c r="L55" i="6"/>
  <c r="K101" i="7"/>
  <c r="T52" i="7"/>
  <c r="AL47" i="4"/>
  <c r="W108" i="7" s="1"/>
  <c r="U47" i="4"/>
  <c r="V102" i="7" s="1"/>
  <c r="C15" i="6"/>
  <c r="D15" i="6" s="1"/>
  <c r="V47" i="4"/>
  <c r="W102" i="7" s="1"/>
  <c r="Z52" i="7"/>
  <c r="AE55" i="6"/>
  <c r="C46" i="6"/>
  <c r="D46" i="6" s="1"/>
  <c r="AG35" i="7"/>
  <c r="Q46" i="4"/>
  <c r="P59" i="6" s="1"/>
  <c r="C14" i="6"/>
  <c r="D14" i="6" s="1"/>
  <c r="AR47" i="4"/>
  <c r="AC108" i="7" s="1"/>
  <c r="C44" i="6"/>
  <c r="D44" i="6" s="1"/>
  <c r="AX22" i="4"/>
  <c r="AI52" i="7" s="1"/>
  <c r="P55" i="6"/>
  <c r="B17" i="8"/>
  <c r="C13" i="6"/>
  <c r="D13" i="6" s="1"/>
  <c r="N107" i="7"/>
  <c r="AP46" i="4"/>
  <c r="AO59" i="6" s="1"/>
  <c r="AE47" i="4"/>
  <c r="AF102" i="7" s="1"/>
  <c r="AA35" i="7"/>
  <c r="T47" i="4"/>
  <c r="U102" i="7" s="1"/>
  <c r="AC47" i="4"/>
  <c r="AD102" i="7" s="1"/>
  <c r="AK46" i="4"/>
  <c r="V107" i="7" s="1"/>
  <c r="AF35" i="7"/>
  <c r="AG18" i="7"/>
  <c r="C13" i="8"/>
  <c r="D7" i="8"/>
  <c r="AK47" i="4"/>
  <c r="V108" i="7" s="1"/>
  <c r="W47" i="4"/>
  <c r="X102" i="7" s="1"/>
  <c r="K95" i="7"/>
  <c r="AE46" i="4"/>
  <c r="I31" i="6" s="1"/>
  <c r="J31" i="6" s="1"/>
  <c r="Z46" i="4"/>
  <c r="AA101" i="7" s="1"/>
  <c r="P46" i="4"/>
  <c r="AG95" i="7" s="1"/>
  <c r="AU55" i="6"/>
  <c r="AA55" i="6"/>
  <c r="U35" i="7"/>
  <c r="AN47" i="4"/>
  <c r="Y108" i="7" s="1"/>
  <c r="B11" i="8"/>
  <c r="AA46" i="4"/>
  <c r="I27" i="6" s="1"/>
  <c r="J27" i="6" s="1"/>
  <c r="C29" i="6"/>
  <c r="D29" i="6" s="1"/>
  <c r="C19" i="6"/>
  <c r="D19" i="6" s="1"/>
  <c r="E107" i="7"/>
  <c r="C7" i="8"/>
  <c r="AS55" i="6"/>
  <c r="AF47" i="4"/>
  <c r="AG102" i="7" s="1"/>
  <c r="C32" i="6"/>
  <c r="D32" i="6" s="1"/>
  <c r="X46" i="4"/>
  <c r="W59" i="6" s="1"/>
  <c r="U46" i="4"/>
  <c r="V101" i="7" s="1"/>
  <c r="W35" i="7"/>
  <c r="W52" i="7"/>
  <c r="X47" i="4"/>
  <c r="Y102" i="7" s="1"/>
  <c r="Q95" i="7"/>
  <c r="C11" i="8"/>
  <c r="D11" i="8"/>
  <c r="AO47" i="4"/>
  <c r="Z108" i="7" s="1"/>
  <c r="AF46" i="4"/>
  <c r="AG101" i="7" s="1"/>
  <c r="AP55" i="6"/>
  <c r="AL46" i="4"/>
  <c r="I38" i="6" s="1"/>
  <c r="J38" i="6" s="1"/>
  <c r="C19" i="8"/>
  <c r="AS46" i="4"/>
  <c r="AR59" i="6" s="1"/>
  <c r="D107" i="7"/>
  <c r="AP47" i="4"/>
  <c r="AA108" i="7" s="1"/>
  <c r="AC46" i="4"/>
  <c r="I29" i="6" s="1"/>
  <c r="J29" i="6" s="1"/>
  <c r="C17" i="6"/>
  <c r="D17" i="6" s="1"/>
  <c r="AB18" i="7"/>
  <c r="Y47" i="4"/>
  <c r="Z102" i="7" s="1"/>
  <c r="AA52" i="7"/>
  <c r="F13" i="8"/>
  <c r="C38" i="6"/>
  <c r="D38" i="6" s="1"/>
  <c r="AJ46" i="4"/>
  <c r="U107" i="7" s="1"/>
  <c r="AS47" i="4"/>
  <c r="AD108" i="7" s="1"/>
  <c r="AJ47" i="4"/>
  <c r="U108" i="7" s="1"/>
  <c r="B13" i="8"/>
  <c r="Y52" i="7"/>
  <c r="AV47" i="4"/>
  <c r="AG108" i="7" s="1"/>
  <c r="AV46" i="4"/>
  <c r="AG52" i="7"/>
  <c r="E21" i="8"/>
  <c r="O47" i="4"/>
  <c r="AF96" i="7" s="1"/>
  <c r="AF18" i="7"/>
  <c r="B9" i="8"/>
  <c r="O46" i="4"/>
  <c r="E11" i="8"/>
  <c r="B101" i="7"/>
  <c r="U52" i="7"/>
  <c r="X35" i="7"/>
  <c r="AD52" i="7"/>
  <c r="AJ55" i="6"/>
  <c r="Y46" i="4"/>
  <c r="X59" i="6" s="1"/>
  <c r="D13" i="8"/>
  <c r="AT55" i="6"/>
  <c r="AF55" i="6"/>
  <c r="K46" i="4"/>
  <c r="L46" i="4"/>
  <c r="I12" i="6" s="1"/>
  <c r="J12" i="6" s="1"/>
  <c r="AN46" i="4"/>
  <c r="Y107" i="7" s="1"/>
  <c r="J46" i="4"/>
  <c r="B7" i="8"/>
  <c r="AA18" i="7"/>
  <c r="J47" i="4"/>
  <c r="AA47" i="4"/>
  <c r="AB102" i="7" s="1"/>
  <c r="L101" i="7"/>
  <c r="C33" i="6"/>
  <c r="D33" i="6" s="1"/>
  <c r="AC18" i="7"/>
  <c r="F48" i="2"/>
  <c r="E97" i="7"/>
  <c r="AH101" i="7"/>
  <c r="I33" i="6"/>
  <c r="J33" i="6" s="1"/>
  <c r="AF59" i="6"/>
  <c r="AE101" i="7"/>
  <c r="AC59" i="6"/>
  <c r="I30" i="6"/>
  <c r="J30" i="6" s="1"/>
  <c r="AE107" i="7"/>
  <c r="AS59" i="6"/>
  <c r="I46" i="6"/>
  <c r="J46" i="6" s="1"/>
  <c r="Z107" i="7"/>
  <c r="I41" i="6"/>
  <c r="J41" i="6" s="1"/>
  <c r="AN59" i="6"/>
  <c r="I96" i="7"/>
  <c r="X101" i="7"/>
  <c r="I23" i="6"/>
  <c r="J23" i="6" s="1"/>
  <c r="V59" i="6"/>
  <c r="I55" i="6"/>
  <c r="C10" i="6"/>
  <c r="I95" i="7"/>
  <c r="W101" i="7"/>
  <c r="U59" i="6"/>
  <c r="I22" i="6"/>
  <c r="J22" i="6" s="1"/>
  <c r="AC101" i="7"/>
  <c r="AA59" i="6"/>
  <c r="I28" i="6"/>
  <c r="J28" i="6" s="1"/>
  <c r="U101" i="7"/>
  <c r="S59" i="6"/>
  <c r="I20" i="6"/>
  <c r="J20" i="6" s="1"/>
  <c r="I49" i="2"/>
  <c r="I98" i="7" s="1"/>
  <c r="AW47" i="2"/>
  <c r="AW46" i="2"/>
  <c r="C59" i="4" l="1"/>
  <c r="C56" i="4"/>
  <c r="K4" i="6"/>
  <c r="K5" i="6" s="1"/>
  <c r="K6" i="6" s="1"/>
  <c r="K7" i="6" s="1"/>
  <c r="K8" i="6" s="1"/>
  <c r="K9" i="6" s="1"/>
  <c r="I47" i="6"/>
  <c r="J47" i="6" s="1"/>
  <c r="AB68" i="5"/>
  <c r="AH68" i="5"/>
  <c r="P68" i="5"/>
  <c r="V68" i="5"/>
  <c r="O3" i="3"/>
  <c r="I57" i="3"/>
  <c r="I42" i="3"/>
  <c r="I29" i="3"/>
  <c r="I3" i="3"/>
  <c r="I16" i="3"/>
  <c r="AB107" i="7"/>
  <c r="I14" i="6"/>
  <c r="J14" i="6" s="1"/>
  <c r="AT59" i="6"/>
  <c r="L59" i="6"/>
  <c r="M59" i="6"/>
  <c r="I13" i="6"/>
  <c r="J13" i="6" s="1"/>
  <c r="D48" i="4"/>
  <c r="E48" i="4" s="1"/>
  <c r="AP59" i="6"/>
  <c r="AI95" i="7"/>
  <c r="I18" i="6"/>
  <c r="J18" i="6" s="1"/>
  <c r="AL59" i="6"/>
  <c r="AF101" i="7"/>
  <c r="AA107" i="7"/>
  <c r="I49" i="6"/>
  <c r="J49" i="6" s="1"/>
  <c r="I39" i="6"/>
  <c r="J39" i="6" s="1"/>
  <c r="I34" i="6"/>
  <c r="J34" i="6" s="1"/>
  <c r="AG59" i="6"/>
  <c r="AJ59" i="6"/>
  <c r="C58" i="4"/>
  <c r="Z59" i="6"/>
  <c r="AB101" i="7"/>
  <c r="AV59" i="6"/>
  <c r="I44" i="6"/>
  <c r="J44" i="6" s="1"/>
  <c r="AQ59" i="6"/>
  <c r="AK59" i="6"/>
  <c r="I35" i="6"/>
  <c r="J35" i="6" s="1"/>
  <c r="R59" i="6"/>
  <c r="I17" i="6"/>
  <c r="J17" i="6" s="1"/>
  <c r="I19" i="6"/>
  <c r="J19" i="6" s="1"/>
  <c r="T107" i="7"/>
  <c r="AH95" i="7"/>
  <c r="W107" i="7"/>
  <c r="I36" i="6"/>
  <c r="J36" i="6" s="1"/>
  <c r="AI59" i="6"/>
  <c r="I42" i="6"/>
  <c r="J42" i="6" s="1"/>
  <c r="AC95" i="7"/>
  <c r="I32" i="6"/>
  <c r="J32" i="6" s="1"/>
  <c r="I45" i="6"/>
  <c r="J45" i="6" s="1"/>
  <c r="T59" i="6"/>
  <c r="K59" i="6"/>
  <c r="AD107" i="7"/>
  <c r="I26" i="6"/>
  <c r="J26" i="6" s="1"/>
  <c r="I21" i="6"/>
  <c r="J21" i="6" s="1"/>
  <c r="Y59" i="6"/>
  <c r="I25" i="6"/>
  <c r="J25" i="6" s="1"/>
  <c r="I37" i="6"/>
  <c r="J37" i="6" s="1"/>
  <c r="AD59" i="6"/>
  <c r="Y101" i="7"/>
  <c r="O59" i="6"/>
  <c r="AX46" i="4"/>
  <c r="C53" i="4" s="1"/>
  <c r="C55" i="4" s="1"/>
  <c r="C57" i="4" s="1"/>
  <c r="I16" i="6"/>
  <c r="J16" i="6" s="1"/>
  <c r="I40" i="6"/>
  <c r="J40" i="6" s="1"/>
  <c r="AE59" i="6"/>
  <c r="AM59" i="6"/>
  <c r="J59" i="6"/>
  <c r="I24" i="6"/>
  <c r="J24" i="6" s="1"/>
  <c r="AD101" i="7"/>
  <c r="I11" i="6"/>
  <c r="J11" i="6" s="1"/>
  <c r="AB95" i="7"/>
  <c r="Z101" i="7"/>
  <c r="AB59" i="6"/>
  <c r="AX47" i="4"/>
  <c r="AI108" i="7" s="1"/>
  <c r="I15" i="6"/>
  <c r="J15" i="6" s="1"/>
  <c r="AF95" i="7"/>
  <c r="N59" i="6"/>
  <c r="AG107" i="7"/>
  <c r="AU59" i="6"/>
  <c r="I48" i="6"/>
  <c r="J48" i="6" s="1"/>
  <c r="I10" i="6"/>
  <c r="J10" i="6" s="1"/>
  <c r="AA95" i="7"/>
  <c r="I59" i="6"/>
  <c r="AA96" i="7"/>
  <c r="J49" i="4"/>
  <c r="F97" i="7"/>
  <c r="G48" i="2"/>
  <c r="D10" i="6"/>
  <c r="C50" i="6"/>
  <c r="Q107" i="7"/>
  <c r="B53" i="2"/>
  <c r="Q108" i="7"/>
  <c r="B52" i="2"/>
  <c r="J49" i="2"/>
  <c r="I50" i="6" l="1"/>
  <c r="J50" i="6"/>
  <c r="K10" i="6"/>
  <c r="K11" i="6" s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66" i="3"/>
  <c r="F13" i="10" s="1"/>
  <c r="K67" i="3"/>
  <c r="F14" i="10" s="1"/>
  <c r="K52" i="3"/>
  <c r="E14" i="10" s="1"/>
  <c r="K51" i="3"/>
  <c r="E13" i="10" s="1"/>
  <c r="K38" i="3"/>
  <c r="D13" i="10" s="1"/>
  <c r="K39" i="3"/>
  <c r="D14" i="10" s="1"/>
  <c r="K25" i="3"/>
  <c r="C13" i="10" s="1"/>
  <c r="K26" i="3"/>
  <c r="C14" i="10" s="1"/>
  <c r="K4" i="3"/>
  <c r="K12" i="3"/>
  <c r="B13" i="10" s="1"/>
  <c r="K13" i="3"/>
  <c r="B14" i="10" s="1"/>
  <c r="AJ77" i="5"/>
  <c r="I13" i="10" s="1"/>
  <c r="AJ78" i="5"/>
  <c r="I14" i="10" s="1"/>
  <c r="AD77" i="5"/>
  <c r="J13" i="10" s="1"/>
  <c r="AD78" i="5"/>
  <c r="J14" i="10" s="1"/>
  <c r="X77" i="5"/>
  <c r="H13" i="10" s="1"/>
  <c r="X78" i="5"/>
  <c r="H14" i="10" s="1"/>
  <c r="R78" i="5"/>
  <c r="G14" i="10" s="1"/>
  <c r="R77" i="5"/>
  <c r="G13" i="10" s="1"/>
  <c r="AD69" i="5"/>
  <c r="J5" i="10" s="1"/>
  <c r="AJ76" i="5"/>
  <c r="I12" i="10" s="1"/>
  <c r="AJ70" i="5"/>
  <c r="I6" i="10" s="1"/>
  <c r="AJ75" i="5"/>
  <c r="I11" i="10" s="1"/>
  <c r="AJ69" i="5"/>
  <c r="I5" i="10" s="1"/>
  <c r="AJ74" i="5"/>
  <c r="AJ73" i="5"/>
  <c r="U40" i="10" s="1"/>
  <c r="AJ72" i="5"/>
  <c r="I8" i="10" s="1"/>
  <c r="AJ71" i="5"/>
  <c r="I7" i="10" s="1"/>
  <c r="AD76" i="5"/>
  <c r="J12" i="10" s="1"/>
  <c r="AD70" i="5"/>
  <c r="J6" i="10" s="1"/>
  <c r="AD75" i="5"/>
  <c r="J11" i="10" s="1"/>
  <c r="AD74" i="5"/>
  <c r="AD73" i="5"/>
  <c r="V40" i="10" s="1"/>
  <c r="AD72" i="5"/>
  <c r="J8" i="10" s="1"/>
  <c r="AD71" i="5"/>
  <c r="J7" i="10" s="1"/>
  <c r="X73" i="5"/>
  <c r="T40" i="10" s="1"/>
  <c r="X72" i="5"/>
  <c r="H8" i="10" s="1"/>
  <c r="X70" i="5"/>
  <c r="H6" i="10" s="1"/>
  <c r="X75" i="5"/>
  <c r="H11" i="10" s="1"/>
  <c r="X69" i="5"/>
  <c r="H5" i="10" s="1"/>
  <c r="X74" i="5"/>
  <c r="X71" i="5"/>
  <c r="H7" i="10" s="1"/>
  <c r="X76" i="5"/>
  <c r="H12" i="10" s="1"/>
  <c r="R69" i="5"/>
  <c r="R74" i="5"/>
  <c r="R73" i="5"/>
  <c r="S40" i="10" s="1"/>
  <c r="R72" i="5"/>
  <c r="G8" i="10" s="1"/>
  <c r="R70" i="5"/>
  <c r="G6" i="10" s="1"/>
  <c r="R71" i="5"/>
  <c r="G7" i="10" s="1"/>
  <c r="R76" i="5"/>
  <c r="G12" i="10" s="1"/>
  <c r="R75" i="5"/>
  <c r="G11" i="10" s="1"/>
  <c r="AC68" i="5"/>
  <c r="AI68" i="5"/>
  <c r="Q68" i="5"/>
  <c r="W68" i="5"/>
  <c r="J3" i="3"/>
  <c r="J42" i="3"/>
  <c r="J57" i="3"/>
  <c r="J16" i="3"/>
  <c r="J29" i="3"/>
  <c r="P3" i="3"/>
  <c r="K62" i="3"/>
  <c r="K59" i="3"/>
  <c r="K65" i="3"/>
  <c r="F12" i="10" s="1"/>
  <c r="K61" i="3"/>
  <c r="K60" i="3"/>
  <c r="K58" i="3"/>
  <c r="K64" i="3"/>
  <c r="K63" i="3"/>
  <c r="K45" i="3"/>
  <c r="K44" i="3"/>
  <c r="K43" i="3"/>
  <c r="K50" i="3"/>
  <c r="E12" i="10" s="1"/>
  <c r="K49" i="3"/>
  <c r="K48" i="3"/>
  <c r="K47" i="3"/>
  <c r="K46" i="3"/>
  <c r="K33" i="3"/>
  <c r="K30" i="3"/>
  <c r="K37" i="3"/>
  <c r="K34" i="3"/>
  <c r="K32" i="3"/>
  <c r="K31" i="3"/>
  <c r="K36" i="3"/>
  <c r="Q41" i="10" s="1"/>
  <c r="K35" i="3"/>
  <c r="Q40" i="10" s="1"/>
  <c r="K19" i="3"/>
  <c r="K18" i="3"/>
  <c r="K17" i="3"/>
  <c r="K24" i="3"/>
  <c r="K23" i="3"/>
  <c r="P41" i="10" s="1"/>
  <c r="K22" i="3"/>
  <c r="P40" i="10" s="1"/>
  <c r="K21" i="3"/>
  <c r="K20" i="3"/>
  <c r="K9" i="3"/>
  <c r="K8" i="3"/>
  <c r="B9" i="10" s="1"/>
  <c r="K7" i="3"/>
  <c r="B8" i="10" s="1"/>
  <c r="K11" i="3"/>
  <c r="B12" i="10" s="1"/>
  <c r="K10" i="3"/>
  <c r="K6" i="3"/>
  <c r="B7" i="10" s="1"/>
  <c r="K5" i="3"/>
  <c r="B6" i="10" s="1"/>
  <c r="U97" i="7"/>
  <c r="B55" i="2"/>
  <c r="B57" i="2" s="1"/>
  <c r="AI107" i="7"/>
  <c r="C52" i="4"/>
  <c r="F48" i="4"/>
  <c r="V97" i="7"/>
  <c r="G97" i="7"/>
  <c r="H48" i="2"/>
  <c r="AA98" i="7"/>
  <c r="K49" i="4"/>
  <c r="K49" i="2"/>
  <c r="J98" i="7"/>
  <c r="D50" i="6"/>
  <c r="E10" i="6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J10" i="10" l="1"/>
  <c r="V41" i="10"/>
  <c r="J9" i="10"/>
  <c r="I10" i="10"/>
  <c r="U41" i="10"/>
  <c r="I9" i="10"/>
  <c r="H10" i="10"/>
  <c r="T41" i="10"/>
  <c r="H9" i="10"/>
  <c r="G10" i="10"/>
  <c r="S41" i="10"/>
  <c r="G9" i="10"/>
  <c r="O40" i="10"/>
  <c r="B11" i="10"/>
  <c r="O41" i="10"/>
  <c r="B10" i="10"/>
  <c r="B5" i="10"/>
  <c r="L67" i="3"/>
  <c r="F29" i="10" s="1"/>
  <c r="L66" i="3"/>
  <c r="F28" i="10" s="1"/>
  <c r="L51" i="3"/>
  <c r="E28" i="10" s="1"/>
  <c r="L52" i="3"/>
  <c r="E29" i="10" s="1"/>
  <c r="L38" i="3"/>
  <c r="D28" i="10" s="1"/>
  <c r="L39" i="3"/>
  <c r="D29" i="10" s="1"/>
  <c r="L25" i="3"/>
  <c r="C28" i="10" s="1"/>
  <c r="L26" i="3"/>
  <c r="C29" i="10" s="1"/>
  <c r="L13" i="3"/>
  <c r="B29" i="10" s="1"/>
  <c r="L12" i="3"/>
  <c r="B28" i="10" s="1"/>
  <c r="Y78" i="5"/>
  <c r="H29" i="10" s="1"/>
  <c r="Y77" i="5"/>
  <c r="H28" i="10" s="1"/>
  <c r="AK77" i="5"/>
  <c r="AK78" i="5"/>
  <c r="AE77" i="5"/>
  <c r="AE78" i="5"/>
  <c r="S78" i="5"/>
  <c r="G29" i="10" s="1"/>
  <c r="S77" i="5"/>
  <c r="G28" i="10" s="1"/>
  <c r="G5" i="10"/>
  <c r="AE69" i="5"/>
  <c r="AK76" i="5"/>
  <c r="AK70" i="5"/>
  <c r="AK75" i="5"/>
  <c r="AK69" i="5"/>
  <c r="AK74" i="5"/>
  <c r="AE41" i="10" s="1"/>
  <c r="AK73" i="5"/>
  <c r="AE40" i="10" s="1"/>
  <c r="AK72" i="5"/>
  <c r="AK71" i="5"/>
  <c r="AE75" i="5"/>
  <c r="AE74" i="5"/>
  <c r="AF41" i="10" s="1"/>
  <c r="AE73" i="5"/>
  <c r="AF40" i="10" s="1"/>
  <c r="AE71" i="5"/>
  <c r="AE76" i="5"/>
  <c r="AE72" i="5"/>
  <c r="AE70" i="5"/>
  <c r="Y75" i="5"/>
  <c r="H26" i="10" s="1"/>
  <c r="Y69" i="5"/>
  <c r="H20" i="10" s="1"/>
  <c r="Y76" i="5"/>
  <c r="H27" i="10" s="1"/>
  <c r="Y71" i="5"/>
  <c r="H22" i="10" s="1"/>
  <c r="Y70" i="5"/>
  <c r="H21" i="10" s="1"/>
  <c r="Y74" i="5"/>
  <c r="Y73" i="5"/>
  <c r="Y72" i="5"/>
  <c r="H23" i="10" s="1"/>
  <c r="S69" i="5"/>
  <c r="G20" i="10" s="1"/>
  <c r="S76" i="5"/>
  <c r="G27" i="10" s="1"/>
  <c r="S70" i="5"/>
  <c r="G21" i="10" s="1"/>
  <c r="S75" i="5"/>
  <c r="G26" i="10" s="1"/>
  <c r="S73" i="5"/>
  <c r="S72" i="5"/>
  <c r="G23" i="10" s="1"/>
  <c r="S74" i="5"/>
  <c r="S71" i="5"/>
  <c r="G22" i="10" s="1"/>
  <c r="F5" i="10"/>
  <c r="C11" i="10"/>
  <c r="D8" i="10"/>
  <c r="F7" i="10"/>
  <c r="C12" i="10"/>
  <c r="E8" i="10"/>
  <c r="F8" i="10"/>
  <c r="E9" i="10"/>
  <c r="C9" i="10"/>
  <c r="C10" i="10"/>
  <c r="C6" i="10"/>
  <c r="E10" i="10"/>
  <c r="F6" i="10"/>
  <c r="D5" i="10"/>
  <c r="D10" i="10"/>
  <c r="C7" i="10"/>
  <c r="F9" i="10"/>
  <c r="D11" i="10"/>
  <c r="E5" i="10"/>
  <c r="D12" i="10"/>
  <c r="E11" i="10"/>
  <c r="D6" i="10"/>
  <c r="E6" i="10"/>
  <c r="F11" i="10"/>
  <c r="C5" i="10"/>
  <c r="D7" i="10"/>
  <c r="E7" i="10"/>
  <c r="C8" i="10"/>
  <c r="D9" i="10"/>
  <c r="F10" i="10"/>
  <c r="M4" i="3"/>
  <c r="L4" i="3"/>
  <c r="L63" i="3"/>
  <c r="F25" i="10" s="1"/>
  <c r="L59" i="3"/>
  <c r="F21" i="10" s="1"/>
  <c r="L62" i="3"/>
  <c r="F24" i="10" s="1"/>
  <c r="L58" i="3"/>
  <c r="F20" i="10" s="1"/>
  <c r="L65" i="3"/>
  <c r="F27" i="10" s="1"/>
  <c r="L61" i="3"/>
  <c r="F23" i="10" s="1"/>
  <c r="L64" i="3"/>
  <c r="F26" i="10" s="1"/>
  <c r="L60" i="3"/>
  <c r="F22" i="10" s="1"/>
  <c r="L46" i="3"/>
  <c r="E23" i="10" s="1"/>
  <c r="L44" i="3"/>
  <c r="E21" i="10" s="1"/>
  <c r="L43" i="3"/>
  <c r="E20" i="10" s="1"/>
  <c r="L49" i="3"/>
  <c r="E26" i="10" s="1"/>
  <c r="L45" i="3"/>
  <c r="E22" i="10" s="1"/>
  <c r="L50" i="3"/>
  <c r="E27" i="10" s="1"/>
  <c r="L48" i="3"/>
  <c r="E25" i="10" s="1"/>
  <c r="L47" i="3"/>
  <c r="E24" i="10" s="1"/>
  <c r="L37" i="3"/>
  <c r="D27" i="10" s="1"/>
  <c r="L33" i="3"/>
  <c r="D23" i="10" s="1"/>
  <c r="L31" i="3"/>
  <c r="D21" i="10" s="1"/>
  <c r="L35" i="3"/>
  <c r="L32" i="3"/>
  <c r="D22" i="10" s="1"/>
  <c r="L30" i="3"/>
  <c r="D20" i="10" s="1"/>
  <c r="L36" i="3"/>
  <c r="L34" i="3"/>
  <c r="D24" i="10" s="1"/>
  <c r="L21" i="3"/>
  <c r="C24" i="10" s="1"/>
  <c r="L18" i="3"/>
  <c r="C21" i="10" s="1"/>
  <c r="L24" i="3"/>
  <c r="C27" i="10" s="1"/>
  <c r="L20" i="3"/>
  <c r="C23" i="10" s="1"/>
  <c r="L19" i="3"/>
  <c r="C22" i="10" s="1"/>
  <c r="L17" i="3"/>
  <c r="C20" i="10" s="1"/>
  <c r="L23" i="3"/>
  <c r="L22" i="3"/>
  <c r="L10" i="3"/>
  <c r="L9" i="3"/>
  <c r="L7" i="3"/>
  <c r="B23" i="10" s="1"/>
  <c r="L6" i="3"/>
  <c r="B22" i="10" s="1"/>
  <c r="L11" i="3"/>
  <c r="B27" i="10" s="1"/>
  <c r="L8" i="3"/>
  <c r="B24" i="10" s="1"/>
  <c r="L5" i="3"/>
  <c r="B21" i="10" s="1"/>
  <c r="AB98" i="7"/>
  <c r="L49" i="4"/>
  <c r="H97" i="7"/>
  <c r="I48" i="2"/>
  <c r="G48" i="4"/>
  <c r="W97" i="7"/>
  <c r="L49" i="2"/>
  <c r="K98" i="7"/>
  <c r="H25" i="10" l="1"/>
  <c r="AD41" i="10"/>
  <c r="H24" i="10"/>
  <c r="AD40" i="10"/>
  <c r="G25" i="10"/>
  <c r="AC41" i="10"/>
  <c r="G24" i="10"/>
  <c r="AC40" i="10"/>
  <c r="C26" i="10"/>
  <c r="AA41" i="10"/>
  <c r="D26" i="10"/>
  <c r="AB41" i="10"/>
  <c r="B26" i="10"/>
  <c r="Z41" i="10"/>
  <c r="D25" i="10"/>
  <c r="AB40" i="10"/>
  <c r="C25" i="10"/>
  <c r="AA40" i="10"/>
  <c r="B25" i="10"/>
  <c r="Z40" i="10"/>
  <c r="I23" i="10"/>
  <c r="I28" i="10"/>
  <c r="J21" i="10"/>
  <c r="I26" i="10"/>
  <c r="I25" i="10"/>
  <c r="I21" i="10"/>
  <c r="J27" i="10"/>
  <c r="I27" i="10"/>
  <c r="J20" i="10"/>
  <c r="J23" i="10"/>
  <c r="J22" i="10"/>
  <c r="J24" i="10"/>
  <c r="J25" i="10"/>
  <c r="I24" i="10"/>
  <c r="I20" i="10"/>
  <c r="J26" i="10"/>
  <c r="I22" i="10"/>
  <c r="J29" i="10"/>
  <c r="J28" i="10"/>
  <c r="I29" i="10"/>
  <c r="B20" i="10"/>
  <c r="M49" i="4"/>
  <c r="AC98" i="7"/>
  <c r="I97" i="7"/>
  <c r="J48" i="2"/>
  <c r="H48" i="4"/>
  <c r="X97" i="7"/>
  <c r="M49" i="2"/>
  <c r="L98" i="7"/>
  <c r="K48" i="2" l="1"/>
  <c r="J97" i="7"/>
  <c r="I48" i="4"/>
  <c r="Y97" i="7"/>
  <c r="AD98" i="7"/>
  <c r="N49" i="4"/>
  <c r="N49" i="2"/>
  <c r="M98" i="7"/>
  <c r="AE98" i="7" l="1"/>
  <c r="O49" i="4"/>
  <c r="Z97" i="7"/>
  <c r="J48" i="4"/>
  <c r="L48" i="2"/>
  <c r="K97" i="7"/>
  <c r="O49" i="2"/>
  <c r="N98" i="7"/>
  <c r="AF98" i="7" l="1"/>
  <c r="P49" i="4"/>
  <c r="AA97" i="7"/>
  <c r="K48" i="4"/>
  <c r="M48" i="2"/>
  <c r="L97" i="7"/>
  <c r="P49" i="2"/>
  <c r="O98" i="7"/>
  <c r="AB97" i="7" l="1"/>
  <c r="L48" i="4"/>
  <c r="AG98" i="7"/>
  <c r="Q49" i="4"/>
  <c r="N48" i="2"/>
  <c r="M97" i="7"/>
  <c r="Q49" i="2"/>
  <c r="P98" i="7"/>
  <c r="R49" i="4" l="1"/>
  <c r="AH98" i="7"/>
  <c r="M48" i="4"/>
  <c r="AC97" i="7"/>
  <c r="O48" i="2"/>
  <c r="N97" i="7"/>
  <c r="R49" i="2"/>
  <c r="Q98" i="7"/>
  <c r="N48" i="4" l="1"/>
  <c r="AD97" i="7"/>
  <c r="P48" i="2"/>
  <c r="O97" i="7"/>
  <c r="S49" i="4"/>
  <c r="AI98" i="7"/>
  <c r="S49" i="2"/>
  <c r="B104" i="7"/>
  <c r="Q48" i="2" l="1"/>
  <c r="P97" i="7"/>
  <c r="T49" i="4"/>
  <c r="T104" i="7"/>
  <c r="O48" i="4"/>
  <c r="AE97" i="7"/>
  <c r="T49" i="2"/>
  <c r="C104" i="7"/>
  <c r="U49" i="4" l="1"/>
  <c r="U104" i="7"/>
  <c r="P48" i="4"/>
  <c r="AF97" i="7"/>
  <c r="Q97" i="7"/>
  <c r="R48" i="2"/>
  <c r="U49" i="2"/>
  <c r="D104" i="7"/>
  <c r="S48" i="2" l="1"/>
  <c r="B103" i="7"/>
  <c r="Q48" i="4"/>
  <c r="AG97" i="7"/>
  <c r="V104" i="7"/>
  <c r="V49" i="4"/>
  <c r="V49" i="2"/>
  <c r="E104" i="7"/>
  <c r="R48" i="4" l="1"/>
  <c r="AH97" i="7"/>
  <c r="W49" i="4"/>
  <c r="W104" i="7"/>
  <c r="T48" i="2"/>
  <c r="C103" i="7"/>
  <c r="W49" i="2"/>
  <c r="F104" i="7"/>
  <c r="X104" i="7" l="1"/>
  <c r="X49" i="4"/>
  <c r="U48" i="2"/>
  <c r="D103" i="7"/>
  <c r="S48" i="4"/>
  <c r="AI97" i="7"/>
  <c r="X49" i="2"/>
  <c r="G104" i="7"/>
  <c r="Y49" i="4" l="1"/>
  <c r="Y104" i="7"/>
  <c r="V48" i="2"/>
  <c r="E103" i="7"/>
  <c r="T103" i="7"/>
  <c r="T48" i="4"/>
  <c r="Y49" i="2"/>
  <c r="H104" i="7"/>
  <c r="W48" i="2" l="1"/>
  <c r="F103" i="7"/>
  <c r="U48" i="4"/>
  <c r="U103" i="7"/>
  <c r="Z49" i="4"/>
  <c r="Z104" i="7"/>
  <c r="Z49" i="2"/>
  <c r="I104" i="7"/>
  <c r="V48" i="4" l="1"/>
  <c r="V103" i="7"/>
  <c r="AA49" i="4"/>
  <c r="AA104" i="7"/>
  <c r="G103" i="7"/>
  <c r="X48" i="2"/>
  <c r="AA49" i="2"/>
  <c r="J104" i="7"/>
  <c r="Y48" i="2" l="1"/>
  <c r="H103" i="7"/>
  <c r="W48" i="4"/>
  <c r="W103" i="7"/>
  <c r="AB49" i="4"/>
  <c r="AB104" i="7"/>
  <c r="AB49" i="2"/>
  <c r="K104" i="7"/>
  <c r="AC49" i="4" l="1"/>
  <c r="AC104" i="7"/>
  <c r="Z48" i="2"/>
  <c r="I103" i="7"/>
  <c r="X48" i="4"/>
  <c r="X103" i="7"/>
  <c r="AC49" i="2"/>
  <c r="L104" i="7"/>
  <c r="AA48" i="2" l="1"/>
  <c r="J103" i="7"/>
  <c r="Y48" i="4"/>
  <c r="Y103" i="7"/>
  <c r="AD49" i="4"/>
  <c r="AD104" i="7"/>
  <c r="AD49" i="2"/>
  <c r="M104" i="7"/>
  <c r="Z48" i="4" l="1"/>
  <c r="Z103" i="7"/>
  <c r="AE49" i="4"/>
  <c r="AE104" i="7"/>
  <c r="AB48" i="2"/>
  <c r="K103" i="7"/>
  <c r="AE49" i="2"/>
  <c r="N104" i="7"/>
  <c r="AF49" i="4" l="1"/>
  <c r="AF104" i="7"/>
  <c r="AC48" i="2"/>
  <c r="L103" i="7"/>
  <c r="AA48" i="4"/>
  <c r="AA103" i="7"/>
  <c r="AF49" i="2"/>
  <c r="O104" i="7"/>
  <c r="AB48" i="4" l="1"/>
  <c r="AB103" i="7"/>
  <c r="AG49" i="4"/>
  <c r="AG104" i="7"/>
  <c r="AD48" i="2"/>
  <c r="M103" i="7"/>
  <c r="AG49" i="2"/>
  <c r="P104" i="7"/>
  <c r="AE48" i="2" l="1"/>
  <c r="N103" i="7"/>
  <c r="AC48" i="4"/>
  <c r="AC103" i="7"/>
  <c r="AH49" i="4"/>
  <c r="AH104" i="7"/>
  <c r="AH49" i="2"/>
  <c r="Q104" i="7"/>
  <c r="AD48" i="4" l="1"/>
  <c r="AD103" i="7"/>
  <c r="AI49" i="4"/>
  <c r="AI104" i="7"/>
  <c r="AF48" i="2"/>
  <c r="O103" i="7"/>
  <c r="AI49" i="2"/>
  <c r="B110" i="7"/>
  <c r="AJ49" i="4" l="1"/>
  <c r="T110" i="7"/>
  <c r="AG48" i="2"/>
  <c r="P103" i="7"/>
  <c r="AE103" i="7"/>
  <c r="AE48" i="4"/>
  <c r="AJ49" i="2"/>
  <c r="C110" i="7"/>
  <c r="AF48" i="4" l="1"/>
  <c r="AF103" i="7"/>
  <c r="AH48" i="2"/>
  <c r="Q103" i="7"/>
  <c r="U110" i="7"/>
  <c r="AK49" i="4"/>
  <c r="AK49" i="2"/>
  <c r="D110" i="7"/>
  <c r="AL49" i="4" l="1"/>
  <c r="V110" i="7"/>
  <c r="AI48" i="2"/>
  <c r="B109" i="7"/>
  <c r="AG48" i="4"/>
  <c r="AG103" i="7"/>
  <c r="AL49" i="2"/>
  <c r="E110" i="7"/>
  <c r="AJ48" i="2" l="1"/>
  <c r="C109" i="7"/>
  <c r="AH48" i="4"/>
  <c r="AH103" i="7"/>
  <c r="AM49" i="4"/>
  <c r="W110" i="7"/>
  <c r="AM49" i="2"/>
  <c r="F110" i="7"/>
  <c r="AI48" i="4" l="1"/>
  <c r="AI103" i="7"/>
  <c r="AN49" i="4"/>
  <c r="X110" i="7"/>
  <c r="AK48" i="2"/>
  <c r="D109" i="7"/>
  <c r="AN49" i="2"/>
  <c r="G110" i="7"/>
  <c r="AO49" i="4" l="1"/>
  <c r="Y110" i="7"/>
  <c r="E109" i="7"/>
  <c r="AL48" i="2"/>
  <c r="T109" i="7"/>
  <c r="AJ48" i="4"/>
  <c r="AO49" i="2"/>
  <c r="H110" i="7"/>
  <c r="AM48" i="2" l="1"/>
  <c r="F109" i="7"/>
  <c r="U109" i="7"/>
  <c r="AK48" i="4"/>
  <c r="AP49" i="4"/>
  <c r="Z110" i="7"/>
  <c r="AP49" i="2"/>
  <c r="I110" i="7"/>
  <c r="AL48" i="4" l="1"/>
  <c r="V109" i="7"/>
  <c r="AA110" i="7"/>
  <c r="AQ49" i="4"/>
  <c r="AN48" i="2"/>
  <c r="G109" i="7"/>
  <c r="AQ49" i="2"/>
  <c r="J110" i="7"/>
  <c r="AR49" i="4" l="1"/>
  <c r="AB110" i="7"/>
  <c r="AO48" i="2"/>
  <c r="H109" i="7"/>
  <c r="AM48" i="4"/>
  <c r="W109" i="7"/>
  <c r="AR49" i="2"/>
  <c r="K110" i="7"/>
  <c r="AP48" i="2" l="1"/>
  <c r="I109" i="7"/>
  <c r="AN48" i="4"/>
  <c r="X109" i="7"/>
  <c r="AS49" i="4"/>
  <c r="AC110" i="7"/>
  <c r="AS49" i="2"/>
  <c r="L110" i="7"/>
  <c r="AO48" i="4" l="1"/>
  <c r="Y109" i="7"/>
  <c r="AT49" i="4"/>
  <c r="AD110" i="7"/>
  <c r="J109" i="7"/>
  <c r="AQ48" i="2"/>
  <c r="AT49" i="2"/>
  <c r="M110" i="7"/>
  <c r="AU49" i="4" l="1"/>
  <c r="AE110" i="7"/>
  <c r="AR48" i="2"/>
  <c r="K109" i="7"/>
  <c r="AP48" i="4"/>
  <c r="Z109" i="7"/>
  <c r="AU49" i="2"/>
  <c r="N110" i="7"/>
  <c r="AS48" i="2" l="1"/>
  <c r="L109" i="7"/>
  <c r="AQ48" i="4"/>
  <c r="AA109" i="7"/>
  <c r="AF110" i="7"/>
  <c r="AV49" i="4"/>
  <c r="AV49" i="2"/>
  <c r="AW49" i="2" s="1"/>
  <c r="O110" i="7"/>
  <c r="AR48" i="4" l="1"/>
  <c r="AB109" i="7"/>
  <c r="AW49" i="4"/>
  <c r="AX49" i="4" s="1"/>
  <c r="AG110" i="7"/>
  <c r="M109" i="7"/>
  <c r="AT48" i="2"/>
  <c r="P110" i="7"/>
  <c r="Q110" i="7"/>
  <c r="AH110" i="7" l="1"/>
  <c r="AI110" i="7"/>
  <c r="AU48" i="2"/>
  <c r="N109" i="7"/>
  <c r="AS48" i="4"/>
  <c r="AC109" i="7"/>
  <c r="AV48" i="2" l="1"/>
  <c r="O109" i="7"/>
  <c r="AT48" i="4"/>
  <c r="AD109" i="7"/>
  <c r="P109" i="7" l="1"/>
  <c r="AW48" i="2"/>
  <c r="Q109" i="7" s="1"/>
  <c r="AU48" i="4"/>
  <c r="AE109" i="7"/>
  <c r="AF109" i="7" l="1"/>
  <c r="AV48" i="4"/>
  <c r="AG109" i="7" l="1"/>
  <c r="AW48" i="4"/>
  <c r="AX48" i="4" s="1"/>
  <c r="AH109" i="7" l="1"/>
  <c r="AI109" i="7"/>
</calcChain>
</file>

<file path=xl/sharedStrings.xml><?xml version="1.0" encoding="utf-8"?>
<sst xmlns="http://schemas.openxmlformats.org/spreadsheetml/2006/main" count="890" uniqueCount="241">
  <si>
    <t>Bari Periferie</t>
  </si>
  <si>
    <t>Analisi della situazione finanziaria derivante dalla realizzazione dell'opera e dall'alternativa di non adeguamento dell'impianto</t>
  </si>
  <si>
    <t>Quantificazione dei costi di esercizio (complessivi) compresa anche la manutenzione ordinaria ed in funzione dell'ipotesi gestionale del nuovo impianto (con Investimento)</t>
  </si>
  <si>
    <t>COSTI</t>
  </si>
  <si>
    <t>Personale (gestione esterna)</t>
  </si>
  <si>
    <t>Acquisti</t>
  </si>
  <si>
    <t xml:space="preserve">Manutenzione ordinaria </t>
  </si>
  <si>
    <t>Manutenzione straordinaria</t>
  </si>
  <si>
    <t>Utenze</t>
  </si>
  <si>
    <t>Spese generali</t>
  </si>
  <si>
    <t>Altri costi</t>
  </si>
  <si>
    <t>Costi ambientali sociali</t>
  </si>
  <si>
    <t>Costi infrazione commissione UE</t>
  </si>
  <si>
    <t>Progettazione</t>
  </si>
  <si>
    <t>Valore residuo</t>
  </si>
  <si>
    <t>Totale costi</t>
  </si>
  <si>
    <t>Manutenzione ordinaria</t>
  </si>
  <si>
    <t>Anno 1</t>
  </si>
  <si>
    <t>Anno 2</t>
  </si>
  <si>
    <t>Anno 3</t>
  </si>
  <si>
    <t>Anno 4</t>
  </si>
  <si>
    <t>Anno 5</t>
  </si>
  <si>
    <t>Anno 6</t>
  </si>
  <si>
    <t>Anno 7</t>
  </si>
  <si>
    <t>Anno 8</t>
  </si>
  <si>
    <t>Anno 9</t>
  </si>
  <si>
    <t>Anno 10</t>
  </si>
  <si>
    <t>Anno 11</t>
  </si>
  <si>
    <t>Anno 12</t>
  </si>
  <si>
    <t>Anno 13</t>
  </si>
  <si>
    <t>Anno 14</t>
  </si>
  <si>
    <t>Anno 15</t>
  </si>
  <si>
    <t>Anno 16</t>
  </si>
  <si>
    <t>Anno 17</t>
  </si>
  <si>
    <t>Anno 18</t>
  </si>
  <si>
    <t>Anno 19</t>
  </si>
  <si>
    <t>Anno 20</t>
  </si>
  <si>
    <t>Anno 21</t>
  </si>
  <si>
    <t>Anno 22</t>
  </si>
  <si>
    <t>Anno 23</t>
  </si>
  <si>
    <t>Anno 24</t>
  </si>
  <si>
    <t>Anno 25</t>
  </si>
  <si>
    <t>Anno 26</t>
  </si>
  <si>
    <t>Anno 27</t>
  </si>
  <si>
    <t>Anno 28</t>
  </si>
  <si>
    <t>Anno 29</t>
  </si>
  <si>
    <t>Anno 30</t>
  </si>
  <si>
    <t>Anno 31</t>
  </si>
  <si>
    <t>Anno 32</t>
  </si>
  <si>
    <t>Anno 33</t>
  </si>
  <si>
    <t>Anno 34</t>
  </si>
  <si>
    <t>Anno 35</t>
  </si>
  <si>
    <t>Anno 36</t>
  </si>
  <si>
    <t>Anno 37</t>
  </si>
  <si>
    <t>Anno 38</t>
  </si>
  <si>
    <t>Anno 39</t>
  </si>
  <si>
    <t>Anno 40</t>
  </si>
  <si>
    <t>Anno 41</t>
  </si>
  <si>
    <t>Anno 42</t>
  </si>
  <si>
    <t>Anno 43</t>
  </si>
  <si>
    <t>Anno 44</t>
  </si>
  <si>
    <t>Anno 45</t>
  </si>
  <si>
    <t>Anno 46</t>
  </si>
  <si>
    <t>Anno 47</t>
  </si>
  <si>
    <t>Inv. Anno 1</t>
  </si>
  <si>
    <t>Inv. Anno 2</t>
  </si>
  <si>
    <t>Inv. Anno 3</t>
  </si>
  <si>
    <t>Inv. Anno 4</t>
  </si>
  <si>
    <t>Inv. Anno 5</t>
  </si>
  <si>
    <t>Inv. Anno 6</t>
  </si>
  <si>
    <t>Inv. Anno 7</t>
  </si>
  <si>
    <t>Totale</t>
  </si>
  <si>
    <t>Riepilogo dati</t>
  </si>
  <si>
    <t>valore</t>
  </si>
  <si>
    <t>varaz.%</t>
  </si>
  <si>
    <t xml:space="preserve">input </t>
  </si>
  <si>
    <t>Quantificazione dei costi di esercizio (complessivi) compresa anche la manutenzione ordinaria ed in funzione dell'ipotesi gestionale del nuovo impianto (senza Investimento)</t>
  </si>
  <si>
    <t>Rete Idrica</t>
  </si>
  <si>
    <t>FLUSSI NETTI</t>
  </si>
  <si>
    <t>Flussi netti annuali complessivi</t>
  </si>
  <si>
    <t>Flussi netti annuali di gestione</t>
  </si>
  <si>
    <t>Flussi netti annuali complessivi INCREMETALE</t>
  </si>
  <si>
    <t>Flussi netti annuali di gestione INCREMENTALE</t>
  </si>
  <si>
    <t>Riepilogo dei risultati netti annuali per l'analisi finanziaria e la valutazione di afficacia</t>
  </si>
  <si>
    <t>variaz %</t>
  </si>
  <si>
    <t>FLUSSI NETTI DIFF. TOTALI</t>
  </si>
  <si>
    <t xml:space="preserve">Tasso di sconto </t>
  </si>
  <si>
    <t>Redditività del capitale investito</t>
  </si>
  <si>
    <t>NPV- Net Present Value</t>
  </si>
  <si>
    <t>TIRF</t>
  </si>
  <si>
    <t>TIR risulta essere maggiore del MARR (Minimum Attractive Rate of Return)</t>
  </si>
  <si>
    <t>TIR è definito come il tasso di attualizzazione i che rende il valore attuale netto di una serie di flussi di cassa pari a zero</t>
  </si>
  <si>
    <t>FLUSSI NETTI DIFFERENZIALI DI GESTIONE</t>
  </si>
  <si>
    <t>FLUSSI NETTI DIFFERENZIALI COMPLESSIVI</t>
  </si>
  <si>
    <t>VALORE RESIDUO NETTO</t>
  </si>
  <si>
    <t xml:space="preserve">ROI </t>
  </si>
  <si>
    <t>VAN (Flussi netti di gestione)</t>
  </si>
  <si>
    <t>VANF (Flussi netti differenziali complessivi)</t>
  </si>
  <si>
    <t>Analisi della situazione economica derivante dalla realizzazione dell'opera e dall'alternativa di non adeguamento dell'impianto</t>
  </si>
  <si>
    <t>Fattori di conversione</t>
  </si>
  <si>
    <t>VANE (Flussi netti differenziali complessivi)</t>
  </si>
  <si>
    <t>TIRE</t>
  </si>
  <si>
    <t>2. Fattibilità Tecnica</t>
  </si>
  <si>
    <r>
      <t>Ø</t>
    </r>
    <r>
      <rPr>
        <sz val="7"/>
        <color theme="1"/>
        <rFont val="Times New Roman"/>
        <family val="1"/>
      </rPr>
      <t xml:space="preserve">  </t>
    </r>
    <r>
      <rPr>
        <b/>
        <i/>
        <sz val="10"/>
        <color theme="1"/>
        <rFont val="Times New Roman"/>
        <family val="1"/>
      </rPr>
      <t>Identificazione delle funzioni da insediare;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</si>
  <si>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b/>
        <i/>
        <sz val="10"/>
        <color theme="1"/>
        <rFont val="Times New Roman"/>
        <family val="1"/>
      </rPr>
      <t>Descrizione delle caratteristiche tecnico-funzionali e dimensionali dell’intervento;</t>
    </r>
  </si>
  <si>
    <r>
      <t>Ø</t>
    </r>
    <r>
      <rPr>
        <sz val="7"/>
        <color theme="1"/>
        <rFont val="Times New Roman"/>
        <family val="1"/>
      </rPr>
      <t xml:space="preserve">  </t>
    </r>
    <r>
      <rPr>
        <b/>
        <i/>
        <sz val="10"/>
        <color theme="1"/>
        <rFont val="Times New Roman"/>
        <family val="1"/>
      </rPr>
      <t>Individuazione della localizzazione delle opere necessarie per la realizzazione dell’intervento.</t>
    </r>
  </si>
  <si>
    <t>Diagramma di Gantt</t>
  </si>
  <si>
    <r>
      <t>Ø</t>
    </r>
    <r>
      <rPr>
        <sz val="7"/>
        <color theme="1"/>
        <rFont val="Times New Roman"/>
        <family val="1"/>
      </rPr>
      <t xml:space="preserve">  </t>
    </r>
    <r>
      <rPr>
        <b/>
        <i/>
        <sz val="10"/>
        <color theme="1"/>
        <rFont val="Times New Roman"/>
        <family val="1"/>
      </rPr>
      <t>Individuazione e calendarizzazione delle attività elementari e/o fasi distinguibili, che costituiscono lo sviluppo dell’intervento:</t>
    </r>
  </si>
  <si>
    <t>FASE</t>
  </si>
  <si>
    <t>I° ANNO (Trimestrale)</t>
  </si>
  <si>
    <t>II° ANNO (Trimestrale)</t>
  </si>
  <si>
    <t>III° ANNO (Trimestrale)</t>
  </si>
  <si>
    <t>IV° ANNO (Trimestrale)</t>
  </si>
  <si>
    <t>V° ANNO (Trimestrale)</t>
  </si>
  <si>
    <t>VI° ANNO (Trimestrale)</t>
  </si>
  <si>
    <t>VII° ANNO (Trimestrale)</t>
  </si>
  <si>
    <t>Affidamento Progettazione</t>
  </si>
  <si>
    <t>X</t>
  </si>
  <si>
    <t>Procedure per l’Affidamento Lavori (Bando gara, contratti)</t>
  </si>
  <si>
    <t>Lavori</t>
  </si>
  <si>
    <t>Collaudo</t>
  </si>
  <si>
    <t>Imprevisti</t>
  </si>
  <si>
    <t>Gli imprevisti sono quelli che “coprono” le perizie di variante e sono allocati nella seconda metà della fase esecutiva che è quella presumibilmente in cui si hanno gli effetti contabili di una eventuale perizia di variante;</t>
  </si>
  <si>
    <t>Le spese per le verifiche tecniche da capitolato sono cadenzate alla fine di ogni anno di esecuzione allorquando si procede con il collaudo funzionale per successivi lotti realizzati;</t>
  </si>
  <si>
    <t>Le spese per la pubblicità attengono alla pubblicazione del bando di gara (inizio fase appalto) e alla pubblicazione sulla gazzetta europea di una eventuale perizia di variante (metà fase esecuzione)</t>
  </si>
  <si>
    <t>Il collaudo tecnico amministrativo, quello funzionale e quello statico sono allocati tutti nel ultimo semestre quando avviene il collaudo e comprendono di norma anche le parcelle di eventuali collaudatori esterni;</t>
  </si>
  <si>
    <t>Gli oneri per le altre amministrazioni sono state previste all’inizio della fase esecutiva in quanto afferiscono a somme che vengono pagate anticipatamente agli Enti terzi (ENEL, gestore telefonico, gestore rete GAS… ) per allacci utenze e/o spostamenti di sotto servizi;</t>
  </si>
  <si>
    <t>Le spese di sorveglianza agli scavi sono da spalmare per tutto il periodo di esecuzione ovviamente al netto dell’ultimo trimestre in cui si finalizzano i lavori con i lavori di ripristino e quindi non si effettuano più scavi;</t>
  </si>
  <si>
    <t>Sostenibilità Finanziaria</t>
  </si>
  <si>
    <t>Anni</t>
  </si>
  <si>
    <t>Flussi di cassa annuali</t>
  </si>
  <si>
    <t>Flussi di cassa attualizzati</t>
  </si>
  <si>
    <t>Flussi di cassa attualizzati cumulati</t>
  </si>
  <si>
    <t>Flussi di cassa diff. annuali</t>
  </si>
  <si>
    <t>Flussi di cassa diff. attualizzati</t>
  </si>
  <si>
    <t>Flussi di cassa diff. attualizzati cumulati</t>
  </si>
  <si>
    <t>Anno 1 inv</t>
  </si>
  <si>
    <t>Anno 2 inv</t>
  </si>
  <si>
    <t>Anno 3 inv</t>
  </si>
  <si>
    <t>Anno 4 inv</t>
  </si>
  <si>
    <t>Anno 5 inv</t>
  </si>
  <si>
    <t>Anno 6 inv</t>
  </si>
  <si>
    <t>Anno 7 inv</t>
  </si>
  <si>
    <t>Sostenibilità Economica - Sociale</t>
  </si>
  <si>
    <t>Economico Sociale</t>
  </si>
  <si>
    <t>Finanziario</t>
  </si>
  <si>
    <t>1. Analisi propedeutiche e alternative di progetto</t>
  </si>
  <si>
    <t>1.2 Analisi della domanda e dell’offerta.</t>
  </si>
  <si>
    <t>Bilancio domanda/offerta.</t>
  </si>
  <si>
    <t>Arco temporale di riferimento (40 anni dall’entrata in funzione)</t>
  </si>
  <si>
    <t>* I costi di ciascun anno successivo alla entrata in funzione dell’impianto sono stati stimati sulla base dei costi dell’anno precedente, modificati secondo le ipotesi formulate nel modello di gestione dell’opera. I primi 7 anni non sono evidenziati, in quanto sono computati anche i costi relativi alle infrazioni Commissione UE, dato il periodo necessario per la realizzazione della struttura e la sua entrata in funzione.</t>
  </si>
  <si>
    <t>Altro (spese generali)</t>
  </si>
  <si>
    <t>Manutenzione odinaria</t>
  </si>
  <si>
    <t>Variaz.%</t>
  </si>
  <si>
    <t>Variazione del VANF</t>
  </si>
  <si>
    <t xml:space="preserve">Variazione del VANE </t>
  </si>
  <si>
    <t>% DI VARIAZIONE</t>
  </si>
  <si>
    <t>Variazione % del VANF</t>
  </si>
  <si>
    <t xml:space="preserve">Variazione % del VANE </t>
  </si>
  <si>
    <t>PREOGETTAZIONE</t>
  </si>
  <si>
    <t>LAVORI</t>
  </si>
  <si>
    <t>IMPREVISTI</t>
  </si>
  <si>
    <t>SPESE VARIE</t>
  </si>
  <si>
    <t>Spese generali di gestione</t>
  </si>
  <si>
    <t>Spese generali realizzazione infrastruttura</t>
  </si>
  <si>
    <t>Imprevisti realizzazione infrastruttura</t>
  </si>
  <si>
    <t>Lavori realizzazione infrastruttura</t>
  </si>
  <si>
    <t>Progettazione infrastruttura</t>
  </si>
  <si>
    <t>Variabile</t>
  </si>
  <si>
    <t>Non critica</t>
  </si>
  <si>
    <t>Giudizio di criticità</t>
  </si>
  <si>
    <t>Voci di Costo (valori in euro)</t>
  </si>
  <si>
    <t>Totale Investimento:</t>
  </si>
  <si>
    <t>Opere civili ed impiantistiche:</t>
  </si>
  <si>
    <t>Progettazione:</t>
  </si>
  <si>
    <t>Spese tecniche ed imprevisti:</t>
  </si>
  <si>
    <t>Oneri da corrispondere ad altre amministrazioni (adeguamento e fornitura ENEL…)</t>
  </si>
  <si>
    <t>Integrazione postazioni di monitoraggio nel sistema di telecontrollo</t>
  </si>
  <si>
    <t>Spostamento sottoservizi e altri lavori in economia</t>
  </si>
  <si>
    <t>Rilievi, accertamenti, indagini e consulenza archeologica</t>
  </si>
  <si>
    <t>Bonifica e verifica ordigni bellici</t>
  </si>
  <si>
    <t>Spese per commissione di collaudo</t>
  </si>
  <si>
    <t>Spese verifica progetto</t>
  </si>
  <si>
    <t>Spese di pubblicità</t>
  </si>
  <si>
    <t>Spese prove di laboratorio accertamenti e collaudi</t>
  </si>
  <si>
    <t>I</t>
  </si>
  <si>
    <t>II</t>
  </si>
  <si>
    <t>III</t>
  </si>
  <si>
    <t>IV</t>
  </si>
  <si>
    <t>V</t>
  </si>
  <si>
    <t>VI</t>
  </si>
  <si>
    <t>VII</t>
  </si>
  <si>
    <t>TOTALE</t>
  </si>
  <si>
    <t>Costo Manutenzione</t>
  </si>
  <si>
    <t>Lunghezza rete (km)</t>
  </si>
  <si>
    <t>Costo manutenzione ordinaria km (€/km)</t>
  </si>
  <si>
    <t>Costo manutenzione ordinaria (€)</t>
  </si>
  <si>
    <t>Incremento del 50% (€)</t>
  </si>
  <si>
    <t>n. interventi man. Straordinaria</t>
  </si>
  <si>
    <t>Costo manutenzione straordinaria (€)</t>
  </si>
  <si>
    <t>Quota fissa uso domestico/commerciale</t>
  </si>
  <si>
    <t>Recupero quota fissa per riduzione perdite</t>
  </si>
  <si>
    <t>Tariffa base uso domestico</t>
  </si>
  <si>
    <t>Recupero tariffa per riduzione perdite</t>
  </si>
  <si>
    <t>input</t>
  </si>
  <si>
    <t>Q.E. 
(di progetto)</t>
  </si>
  <si>
    <t>Quota Fondi POR Puglia 2014-2020</t>
  </si>
  <si>
    <t>Quota Fondi Proventi tariffari</t>
  </si>
  <si>
    <t xml:space="preserve">Lunghezza rete idrica </t>
  </si>
  <si>
    <t>lunghezza sostituzioni</t>
  </si>
  <si>
    <t>sostituzioni</t>
  </si>
  <si>
    <t>recupero perdite</t>
  </si>
  <si>
    <t>Ammortamento quota POR PUGLIA 2014-2020</t>
  </si>
  <si>
    <t>costo manutenzione ordinaria rete idrica</t>
  </si>
  <si>
    <t>costo manutenzione straordinaria rete idrica</t>
  </si>
  <si>
    <t>(Km)</t>
  </si>
  <si>
    <t>(%)</t>
  </si>
  <si>
    <t>(mc/gg)</t>
  </si>
  <si>
    <t>(Mmc/anno)</t>
  </si>
  <si>
    <t>(euro/mc)</t>
  </si>
  <si>
    <t>(euro/anno)</t>
  </si>
  <si>
    <t>anni</t>
  </si>
  <si>
    <t>euro/km</t>
  </si>
  <si>
    <t>euro/anno</t>
  </si>
  <si>
    <t>euro</t>
  </si>
  <si>
    <t>(euro/anno)*</t>
  </si>
  <si>
    <t>(*) riferito alla fornitura di un modulo pari a 200 l/g</t>
  </si>
  <si>
    <t>Critica</t>
  </si>
  <si>
    <r>
      <t>§</t>
    </r>
    <r>
      <rPr>
        <sz val="12"/>
        <color theme="1"/>
        <rFont val="Times New Roman"/>
        <family val="1"/>
      </rPr>
      <t xml:space="preserve"> Variabile critica con sensibilità alta per variazioni superiori all’1%,</t>
    </r>
  </si>
  <si>
    <r>
      <t xml:space="preserve">§ </t>
    </r>
    <r>
      <rPr>
        <sz val="12"/>
        <color theme="1"/>
        <rFont val="Times New Roman"/>
        <family val="1"/>
      </rPr>
      <t>Variabile a media criticità con sensibilità media per variazioni comprese fra lo 0,25% e l’1%,</t>
    </r>
  </si>
  <si>
    <r>
      <t>§</t>
    </r>
    <r>
      <rPr>
        <sz val="12"/>
        <color theme="1"/>
        <rFont val="Times New Roman"/>
        <family val="1"/>
      </rPr>
      <t xml:space="preserve"> Variabile bassa criticità con sensibilità bassa per variazioni comprese fra lo 0,10% e lo 0,25%,</t>
    </r>
  </si>
  <si>
    <r>
      <t>§</t>
    </r>
    <r>
      <rPr>
        <sz val="12"/>
        <color theme="1"/>
        <rFont val="Times New Roman"/>
        <family val="1"/>
      </rPr>
      <t xml:space="preserve"> Variabile non critica con sensibilità molto bassa per variazioni minori allo 0,10%.</t>
    </r>
  </si>
  <si>
    <t>LOTTO</t>
  </si>
  <si>
    <t>codice</t>
  </si>
  <si>
    <t>Abitati</t>
  </si>
  <si>
    <t>P1376</t>
  </si>
  <si>
    <t>Bari</t>
  </si>
  <si>
    <t>Valenzano</t>
  </si>
  <si>
    <t>Castellana Grotte</t>
  </si>
  <si>
    <t>Media criticità</t>
  </si>
  <si>
    <t>Bassa criticità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</si>
</sst>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€&quot;\ #,##0;\-&quot;€&quot;\ #,##0"/>
    <numFmt numFmtId="6" formatCode="&quot;€&quot;\ #,##0;[Red]\-&quot;€&quot;\ #,##0"/>
    <numFmt numFmtId="8" formatCode="&quot;€&quot;\ #,##0.00;[Red]\-&quot;€&quot;\ #,##0.00"/>
    <numFmt numFmtId="42" formatCode="_-&quot;€&quot;\ * #,##0_-;\-&quot;€&quot;\ * #,##0_-;_-&quot;€&quot;\ 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&quot;€&quot;\ #,##0"/>
    <numFmt numFmtId="165" formatCode="_-&quot;€&quot;\ * #,##0_-;\-&quot;€&quot;\ * #,##0_-;_-&quot;€&quot;\ * &quot;-&quot;??_-;_-@_-"/>
    <numFmt numFmtId="166" formatCode="0.0000"/>
    <numFmt numFmtId="167" formatCode="#,##0.0000"/>
    <numFmt numFmtId="168" formatCode="_-[$€-410]\ * #,##0_-;\-[$€-410]\ * #,##0_-;_-[$€-410]\ * &quot;-&quot;??_-;_-@_-"/>
    <numFmt numFmtId="169" formatCode="0.000%"/>
    <numFmt numFmtId="170" formatCode="_-[$€-410]\ * #,##0.00_-;\-[$€-410]\ * #,##0.00_-;_-[$€-410]\ * &quot;-&quot;??_-;_-@_-"/>
    <numFmt numFmtId="171" formatCode="0.0"/>
    <numFmt numFmtId="172" formatCode="0.0%"/>
    <numFmt numFmtId="173" formatCode="#,##0.0_ ;\-#,##0.0\ "/>
    <numFmt numFmtId="174" formatCode="&quot;€&quot;\ #,##0.000;\-&quot;€&quot;\ #,##0.000"/>
    <numFmt numFmtId="175" formatCode="#,##0.00_ ;\-#,##0.00\ "/>
    <numFmt numFmtId="176" formatCode="0.00000%"/>
    <numFmt numFmtId="177" formatCode="&quot;€&quot;\ #,##0.00"/>
    <numFmt numFmtId="178" formatCode="0.000000%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Times New Roman"/>
      <family val="1"/>
    </font>
    <font>
      <sz val="10"/>
      <color theme="1"/>
      <name val="Wingdings"/>
      <charset val="2"/>
    </font>
    <font>
      <sz val="7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u/>
      <sz val="10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8"/>
      <color rgb="FF000080"/>
      <name val="Arial"/>
      <family val="2"/>
    </font>
    <font>
      <sz val="8"/>
      <color rgb="FF000080"/>
      <name val="Arial"/>
      <family val="2"/>
    </font>
    <font>
      <b/>
      <sz val="8"/>
      <color rgb="FF002060"/>
      <name val="Arial"/>
      <family val="2"/>
    </font>
    <font>
      <sz val="9"/>
      <color rgb="FF22222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u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i/>
      <u/>
      <sz val="12"/>
      <name val="Times New Roman"/>
      <family val="1"/>
    </font>
    <font>
      <b/>
      <sz val="12"/>
      <name val="Times New Roman"/>
      <family val="1"/>
    </font>
    <font>
      <b/>
      <sz val="10"/>
      <color rgb="FF002060"/>
      <name val="Arial"/>
      <family val="2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7"/>
      <color rgb="FF000080"/>
      <name val="Arial"/>
      <family val="2"/>
    </font>
    <font>
      <b/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Times New Roman"/>
      <family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rgb="FF00B050"/>
      <name val="Calibri"/>
      <family val="2"/>
    </font>
    <font>
      <sz val="12"/>
      <color rgb="FFFF0000"/>
      <name val="Times New Roman"/>
      <family val="1"/>
    </font>
    <font>
      <sz val="12"/>
      <color rgb="FFFFC000"/>
      <name val="Times New Roman"/>
      <family val="1"/>
    </font>
    <font>
      <sz val="12"/>
      <color rgb="FF92D050"/>
      <name val="Times New Roman"/>
      <family val="1"/>
    </font>
    <font>
      <sz val="8"/>
      <color rgb="FFFF0000"/>
      <name val="Calibri"/>
      <family val="2"/>
    </font>
    <font>
      <sz val="8"/>
      <color rgb="FFFFC000"/>
      <name val="Calibri"/>
      <family val="2"/>
    </font>
    <font>
      <b/>
      <sz val="12"/>
      <color theme="1"/>
      <name val="Calibri"/>
      <family val="2"/>
      <scheme val="minor"/>
    </font>
    <font>
      <sz val="10"/>
      <name val="Times New Roman"/>
      <family val="1"/>
    </font>
    <font>
      <sz val="8"/>
      <color rgb="FF92D05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/>
  </cellStyleXfs>
  <cellXfs count="334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0" fillId="2" borderId="0" xfId="0" applyFill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165" fontId="0" fillId="0" borderId="0" xfId="1" applyNumberFormat="1" applyFont="1"/>
    <xf numFmtId="165" fontId="0" fillId="0" borderId="0" xfId="0" applyNumberFormat="1"/>
    <xf numFmtId="42" fontId="0" fillId="0" borderId="0" xfId="0" applyNumberFormat="1"/>
    <xf numFmtId="42" fontId="0" fillId="0" borderId="0" xfId="1" applyNumberFormat="1" applyFont="1"/>
    <xf numFmtId="0" fontId="0" fillId="6" borderId="0" xfId="0" applyFill="1" applyAlignment="1">
      <alignment vertical="center"/>
    </xf>
    <xf numFmtId="9" fontId="2" fillId="5" borderId="12" xfId="0" applyNumberFormat="1" applyFont="1" applyFill="1" applyBorder="1" applyAlignment="1">
      <alignment horizontal="center" vertical="center"/>
    </xf>
    <xf numFmtId="6" fontId="0" fillId="0" borderId="0" xfId="0" applyNumberFormat="1" applyAlignment="1">
      <alignment vertical="center"/>
    </xf>
    <xf numFmtId="3" fontId="6" fillId="0" borderId="0" xfId="0" applyNumberFormat="1" applyFont="1" applyAlignment="1">
      <alignment vertical="center"/>
    </xf>
    <xf numFmtId="6" fontId="6" fillId="0" borderId="0" xfId="0" applyNumberFormat="1" applyFont="1" applyAlignment="1">
      <alignment vertical="center"/>
    </xf>
    <xf numFmtId="9" fontId="0" fillId="0" borderId="0" xfId="0" applyNumberFormat="1" applyAlignment="1">
      <alignment vertical="center"/>
    </xf>
    <xf numFmtId="0" fontId="0" fillId="0" borderId="0" xfId="0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/>
    <xf numFmtId="0" fontId="0" fillId="0" borderId="0" xfId="0"/>
    <xf numFmtId="0" fontId="0" fillId="0" borderId="5" xfId="0" applyBorder="1"/>
    <xf numFmtId="0" fontId="14" fillId="0" borderId="17" xfId="0" applyFont="1" applyBorder="1" applyAlignment="1">
      <alignment horizontal="center" wrapText="1"/>
    </xf>
    <xf numFmtId="0" fontId="14" fillId="0" borderId="17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43" fontId="0" fillId="0" borderId="0" xfId="3" applyFont="1"/>
    <xf numFmtId="0" fontId="17" fillId="0" borderId="0" xfId="0" applyFont="1"/>
    <xf numFmtId="3" fontId="18" fillId="0" borderId="0" xfId="0" applyNumberFormat="1" applyFont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/>
    </xf>
    <xf numFmtId="3" fontId="18" fillId="0" borderId="1" xfId="0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left" vertical="center"/>
    </xf>
    <xf numFmtId="3" fontId="18" fillId="0" borderId="19" xfId="0" applyNumberFormat="1" applyFont="1" applyBorder="1" applyAlignment="1">
      <alignment horizontal="center" vertical="center"/>
    </xf>
    <xf numFmtId="3" fontId="18" fillId="0" borderId="0" xfId="0" applyNumberFormat="1" applyFont="1" applyAlignment="1">
      <alignment horizontal="left" vertical="center"/>
    </xf>
    <xf numFmtId="167" fontId="6" fillId="0" borderId="0" xfId="0" applyNumberFormat="1" applyFont="1" applyAlignment="1">
      <alignment horizontal="center" vertical="center"/>
    </xf>
    <xf numFmtId="3" fontId="18" fillId="0" borderId="0" xfId="0" applyNumberFormat="1" applyFont="1" applyBorder="1" applyAlignment="1">
      <alignment horizontal="center" vertical="center"/>
    </xf>
    <xf numFmtId="3" fontId="6" fillId="0" borderId="0" xfId="0" applyNumberFormat="1" applyFont="1" applyBorder="1" applyAlignment="1">
      <alignment horizontal="center" vertical="center"/>
    </xf>
    <xf numFmtId="3" fontId="18" fillId="0" borderId="0" xfId="0" applyNumberFormat="1" applyFont="1" applyAlignment="1">
      <alignment horizontal="center" vertical="center" wrapText="1"/>
    </xf>
    <xf numFmtId="3" fontId="18" fillId="0" borderId="1" xfId="0" applyNumberFormat="1" applyFont="1" applyBorder="1" applyAlignment="1">
      <alignment horizontal="left" vertical="center" wrapText="1"/>
    </xf>
    <xf numFmtId="3" fontId="18" fillId="0" borderId="0" xfId="0" applyNumberFormat="1" applyFont="1" applyBorder="1" applyAlignment="1">
      <alignment horizontal="left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168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43" fontId="0" fillId="0" borderId="0" xfId="0" applyNumberFormat="1"/>
    <xf numFmtId="44" fontId="0" fillId="0" borderId="0" xfId="1" applyFont="1"/>
    <xf numFmtId="0" fontId="0" fillId="0" borderId="0" xfId="0" applyAlignment="1">
      <alignment horizontal="center"/>
    </xf>
    <xf numFmtId="0" fontId="21" fillId="0" borderId="18" xfId="0" applyFont="1" applyBorder="1" applyAlignment="1">
      <alignment horizontal="center" vertical="top" wrapText="1"/>
    </xf>
    <xf numFmtId="0" fontId="21" fillId="0" borderId="26" xfId="0" applyFont="1" applyBorder="1" applyAlignment="1">
      <alignment horizontal="center" vertical="top" wrapText="1"/>
    </xf>
    <xf numFmtId="6" fontId="22" fillId="0" borderId="0" xfId="0" applyNumberFormat="1" applyFont="1" applyAlignment="1">
      <alignment horizontal="center" vertical="top" wrapText="1"/>
    </xf>
    <xf numFmtId="42" fontId="22" fillId="0" borderId="26" xfId="0" applyNumberFormat="1" applyFont="1" applyBorder="1" applyAlignment="1">
      <alignment horizontal="center" vertical="top" wrapText="1"/>
    </xf>
    <xf numFmtId="42" fontId="22" fillId="0" borderId="4" xfId="0" applyNumberFormat="1" applyFont="1" applyBorder="1" applyAlignment="1">
      <alignment horizontal="center" vertical="top" wrapText="1"/>
    </xf>
    <xf numFmtId="44" fontId="0" fillId="0" borderId="0" xfId="0" applyNumberFormat="1"/>
    <xf numFmtId="9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Border="1"/>
    <xf numFmtId="0" fontId="14" fillId="7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wrapText="1"/>
    </xf>
    <xf numFmtId="0" fontId="16" fillId="0" borderId="0" xfId="0" applyFont="1" applyBorder="1" applyAlignment="1">
      <alignment horizontal="center" vertical="center" wrapText="1"/>
    </xf>
    <xf numFmtId="44" fontId="0" fillId="0" borderId="0" xfId="1" applyFont="1" applyBorder="1" applyAlignment="1">
      <alignment horizontal="center" vertical="center"/>
    </xf>
    <xf numFmtId="44" fontId="0" fillId="0" borderId="0" xfId="1" applyFont="1" applyBorder="1" applyAlignment="1">
      <alignment vertical="center"/>
    </xf>
    <xf numFmtId="44" fontId="0" fillId="0" borderId="0" xfId="0" applyNumberFormat="1" applyAlignment="1">
      <alignment horizontal="center"/>
    </xf>
    <xf numFmtId="0" fontId="18" fillId="0" borderId="0" xfId="0" applyFont="1"/>
    <xf numFmtId="0" fontId="0" fillId="0" borderId="0" xfId="0"/>
    <xf numFmtId="42" fontId="3" fillId="0" borderId="0" xfId="0" applyNumberFormat="1" applyFont="1"/>
    <xf numFmtId="165" fontId="3" fillId="0" borderId="0" xfId="1" applyNumberFormat="1" applyFont="1"/>
    <xf numFmtId="3" fontId="0" fillId="0" borderId="0" xfId="0" applyNumberFormat="1" applyAlignment="1">
      <alignment horizontal="right" vertical="center"/>
    </xf>
    <xf numFmtId="3" fontId="3" fillId="0" borderId="0" xfId="0" applyNumberFormat="1" applyFont="1" applyAlignment="1">
      <alignment vertical="center"/>
    </xf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0" applyFont="1"/>
    <xf numFmtId="8" fontId="0" fillId="0" borderId="0" xfId="0" applyNumberFormat="1"/>
    <xf numFmtId="9" fontId="0" fillId="0" borderId="0" xfId="2" applyFont="1"/>
    <xf numFmtId="2" fontId="0" fillId="0" borderId="0" xfId="2" applyNumberFormat="1" applyFont="1"/>
    <xf numFmtId="0" fontId="0" fillId="0" borderId="0" xfId="0" applyAlignment="1">
      <alignment horizontal="center"/>
    </xf>
    <xf numFmtId="0" fontId="0" fillId="0" borderId="0" xfId="0"/>
    <xf numFmtId="10" fontId="0" fillId="0" borderId="0" xfId="2" applyNumberFormat="1" applyFont="1"/>
    <xf numFmtId="169" fontId="0" fillId="0" borderId="0" xfId="2" applyNumberFormat="1" applyFont="1"/>
    <xf numFmtId="6" fontId="0" fillId="0" borderId="0" xfId="0" applyNumberFormat="1"/>
    <xf numFmtId="169" fontId="0" fillId="0" borderId="0" xfId="0" applyNumberFormat="1"/>
    <xf numFmtId="164" fontId="0" fillId="0" borderId="0" xfId="0" applyNumberFormat="1"/>
    <xf numFmtId="0" fontId="0" fillId="2" borderId="0" xfId="0" applyFill="1" applyBorder="1" applyAlignment="1">
      <alignment vertical="center" wrapText="1"/>
    </xf>
    <xf numFmtId="0" fontId="0" fillId="2" borderId="0" xfId="0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169" fontId="0" fillId="0" borderId="0" xfId="2" applyNumberFormat="1" applyFont="1" applyAlignment="1">
      <alignment horizontal="center" vertical="center"/>
    </xf>
    <xf numFmtId="6" fontId="0" fillId="0" borderId="0" xfId="2" applyNumberFormat="1" applyFont="1"/>
    <xf numFmtId="6" fontId="0" fillId="0" borderId="0" xfId="1" applyNumberFormat="1" applyFont="1"/>
    <xf numFmtId="164" fontId="0" fillId="8" borderId="0" xfId="0" applyNumberFormat="1" applyFill="1"/>
    <xf numFmtId="164" fontId="0" fillId="8" borderId="0" xfId="1" applyNumberFormat="1" applyFont="1" applyFill="1"/>
    <xf numFmtId="164" fontId="0" fillId="9" borderId="0" xfId="0" applyNumberFormat="1" applyFill="1"/>
    <xf numFmtId="6" fontId="0" fillId="9" borderId="0" xfId="2" applyNumberFormat="1" applyFont="1" applyFill="1"/>
    <xf numFmtId="164" fontId="0" fillId="9" borderId="0" xfId="1" applyNumberFormat="1" applyFont="1" applyFill="1"/>
    <xf numFmtId="0" fontId="25" fillId="0" borderId="0" xfId="0" applyFont="1"/>
    <xf numFmtId="164" fontId="3" fillId="8" borderId="0" xfId="0" applyNumberFormat="1" applyFont="1" applyFill="1"/>
    <xf numFmtId="9" fontId="3" fillId="0" borderId="0" xfId="2" applyFont="1"/>
    <xf numFmtId="0" fontId="26" fillId="2" borderId="0" xfId="0" applyFont="1" applyFill="1" applyBorder="1" applyAlignment="1">
      <alignment vertical="center"/>
    </xf>
    <xf numFmtId="6" fontId="3" fillId="9" borderId="0" xfId="2" applyNumberFormat="1" applyFont="1" applyFill="1"/>
    <xf numFmtId="0" fontId="3" fillId="0" borderId="0" xfId="0" applyFont="1" applyAlignment="1">
      <alignment horizontal="center"/>
    </xf>
    <xf numFmtId="0" fontId="0" fillId="2" borderId="0" xfId="0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8" fontId="3" fillId="0" borderId="0" xfId="0" applyNumberFormat="1" applyFont="1"/>
    <xf numFmtId="0" fontId="27" fillId="0" borderId="0" xfId="0" applyFont="1"/>
    <xf numFmtId="0" fontId="30" fillId="0" borderId="0" xfId="0" applyFont="1"/>
    <xf numFmtId="0" fontId="30" fillId="0" borderId="1" xfId="0" applyFont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vertical="center" wrapText="1"/>
    </xf>
    <xf numFmtId="9" fontId="30" fillId="0" borderId="1" xfId="2" applyFont="1" applyBorder="1"/>
    <xf numFmtId="169" fontId="27" fillId="0" borderId="1" xfId="2" applyNumberFormat="1" applyFont="1" applyBorder="1" applyAlignment="1">
      <alignment horizontal="center" vertical="center"/>
    </xf>
    <xf numFmtId="10" fontId="27" fillId="0" borderId="1" xfId="2" applyNumberFormat="1" applyFont="1" applyBorder="1"/>
    <xf numFmtId="0" fontId="29" fillId="0" borderId="1" xfId="0" applyFont="1" applyBorder="1" applyAlignment="1">
      <alignment wrapText="1"/>
    </xf>
    <xf numFmtId="0" fontId="30" fillId="0" borderId="0" xfId="0" applyFont="1" applyAlignment="1">
      <alignment wrapText="1"/>
    </xf>
    <xf numFmtId="0" fontId="32" fillId="0" borderId="0" xfId="0" applyFont="1"/>
    <xf numFmtId="169" fontId="27" fillId="0" borderId="1" xfId="2" applyNumberFormat="1" applyFont="1" applyBorder="1"/>
    <xf numFmtId="1" fontId="0" fillId="0" borderId="0" xfId="0" applyNumberFormat="1"/>
    <xf numFmtId="9" fontId="3" fillId="0" borderId="1" xfId="0" applyNumberFormat="1" applyFont="1" applyBorder="1"/>
    <xf numFmtId="3" fontId="0" fillId="0" borderId="1" xfId="0" applyNumberFormat="1" applyBorder="1"/>
    <xf numFmtId="9" fontId="30" fillId="0" borderId="1" xfId="2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0" xfId="0"/>
    <xf numFmtId="0" fontId="16" fillId="0" borderId="28" xfId="0" applyFont="1" applyBorder="1" applyAlignment="1">
      <alignment horizontal="center" vertical="center" wrapText="1"/>
    </xf>
    <xf numFmtId="0" fontId="33" fillId="0" borderId="1" xfId="0" applyFont="1" applyBorder="1" applyAlignment="1">
      <alignment vertical="center"/>
    </xf>
    <xf numFmtId="0" fontId="33" fillId="0" borderId="1" xfId="0" applyFont="1" applyBorder="1" applyAlignment="1">
      <alignment horizontal="right" vertical="center"/>
    </xf>
    <xf numFmtId="170" fontId="33" fillId="0" borderId="1" xfId="0" applyNumberFormat="1" applyFont="1" applyBorder="1" applyAlignment="1">
      <alignment horizontal="right" vertical="center"/>
    </xf>
    <xf numFmtId="170" fontId="33" fillId="0" borderId="11" xfId="0" applyNumberFormat="1" applyFont="1" applyBorder="1" applyAlignment="1">
      <alignment horizontal="right" vertical="center"/>
    </xf>
    <xf numFmtId="8" fontId="16" fillId="0" borderId="17" xfId="0" applyNumberFormat="1" applyFont="1" applyBorder="1" applyAlignment="1">
      <alignment horizontal="center" vertical="center" wrapText="1"/>
    </xf>
    <xf numFmtId="8" fontId="18" fillId="0" borderId="0" xfId="0" applyNumberFormat="1" applyFont="1" applyAlignment="1">
      <alignment horizontal="center"/>
    </xf>
    <xf numFmtId="0" fontId="28" fillId="0" borderId="30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28" fillId="0" borderId="32" xfId="0" applyFont="1" applyBorder="1" applyAlignment="1">
      <alignment horizontal="center" wrapText="1"/>
    </xf>
    <xf numFmtId="8" fontId="16" fillId="0" borderId="33" xfId="0" applyNumberFormat="1" applyFont="1" applyBorder="1" applyAlignment="1">
      <alignment horizontal="center" vertical="center" wrapText="1"/>
    </xf>
    <xf numFmtId="8" fontId="16" fillId="0" borderId="28" xfId="0" applyNumberFormat="1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top" wrapText="1"/>
    </xf>
    <xf numFmtId="0" fontId="28" fillId="0" borderId="31" xfId="0" applyFont="1" applyBorder="1" applyAlignment="1">
      <alignment horizontal="center" vertical="top" wrapText="1"/>
    </xf>
    <xf numFmtId="8" fontId="14" fillId="0" borderId="0" xfId="1" applyNumberFormat="1" applyFont="1" applyBorder="1" applyAlignment="1">
      <alignment vertical="center" wrapText="1"/>
    </xf>
    <xf numFmtId="0" fontId="15" fillId="7" borderId="39" xfId="0" applyFont="1" applyFill="1" applyBorder="1" applyAlignment="1">
      <alignment vertical="center" wrapText="1"/>
    </xf>
    <xf numFmtId="0" fontId="15" fillId="7" borderId="34" xfId="0" applyFont="1" applyFill="1" applyBorder="1" applyAlignment="1">
      <alignment vertical="center" wrapText="1"/>
    </xf>
    <xf numFmtId="8" fontId="0" fillId="0" borderId="0" xfId="0" applyNumberFormat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0" fontId="0" fillId="2" borderId="0" xfId="0" applyNumberFormat="1" applyFill="1" applyAlignment="1">
      <alignment horizontal="center"/>
    </xf>
    <xf numFmtId="44" fontId="0" fillId="2" borderId="0" xfId="0" applyNumberFormat="1" applyFill="1" applyAlignment="1">
      <alignment horizontal="center"/>
    </xf>
    <xf numFmtId="8" fontId="0" fillId="2" borderId="0" xfId="0" applyNumberFormat="1" applyFill="1" applyAlignment="1">
      <alignment horizontal="center"/>
    </xf>
    <xf numFmtId="0" fontId="16" fillId="2" borderId="33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170" fontId="16" fillId="2" borderId="33" xfId="0" applyNumberFormat="1" applyFont="1" applyFill="1" applyBorder="1" applyAlignment="1">
      <alignment horizontal="center" vertical="center" wrapText="1"/>
    </xf>
    <xf numFmtId="170" fontId="16" fillId="2" borderId="17" xfId="0" applyNumberFormat="1" applyFont="1" applyFill="1" applyBorder="1" applyAlignment="1">
      <alignment horizontal="center" vertical="center" wrapText="1"/>
    </xf>
    <xf numFmtId="170" fontId="16" fillId="2" borderId="28" xfId="0" applyNumberFormat="1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8" fontId="16" fillId="2" borderId="17" xfId="0" applyNumberFormat="1" applyFont="1" applyFill="1" applyBorder="1" applyAlignment="1">
      <alignment horizontal="center" vertical="center" wrapText="1"/>
    </xf>
    <xf numFmtId="8" fontId="16" fillId="2" borderId="28" xfId="0" applyNumberFormat="1" applyFont="1" applyFill="1" applyBorder="1" applyAlignment="1">
      <alignment horizontal="center" vertical="center" wrapText="1"/>
    </xf>
    <xf numFmtId="8" fontId="16" fillId="2" borderId="33" xfId="0" applyNumberFormat="1" applyFont="1" applyFill="1" applyBorder="1" applyAlignment="1">
      <alignment horizontal="center" vertical="center" wrapText="1"/>
    </xf>
    <xf numFmtId="0" fontId="14" fillId="0" borderId="28" xfId="0" applyFont="1" applyBorder="1" applyAlignment="1">
      <alignment horizontal="center" wrapText="1"/>
    </xf>
    <xf numFmtId="0" fontId="15" fillId="7" borderId="33" xfId="0" applyFont="1" applyFill="1" applyBorder="1" applyAlignment="1">
      <alignment vertical="center" wrapText="1"/>
    </xf>
    <xf numFmtId="0" fontId="15" fillId="7" borderId="40" xfId="0" applyFont="1" applyFill="1" applyBorder="1" applyAlignment="1">
      <alignment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0" fillId="0" borderId="0" xfId="0"/>
    <xf numFmtId="0" fontId="36" fillId="0" borderId="10" xfId="0" applyFont="1" applyBorder="1" applyAlignment="1">
      <alignment horizontal="center" vertical="center"/>
    </xf>
    <xf numFmtId="0" fontId="36" fillId="0" borderId="11" xfId="0" applyFont="1" applyBorder="1" applyAlignment="1">
      <alignment horizontal="right" vertical="center"/>
    </xf>
    <xf numFmtId="0" fontId="35" fillId="0" borderId="10" xfId="0" applyFont="1" applyBorder="1" applyAlignment="1">
      <alignment horizontal="center" vertical="center"/>
    </xf>
    <xf numFmtId="3" fontId="35" fillId="0" borderId="11" xfId="0" applyNumberFormat="1" applyFont="1" applyBorder="1" applyAlignment="1">
      <alignment horizontal="right" vertical="center"/>
    </xf>
    <xf numFmtId="0" fontId="33" fillId="0" borderId="44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70" fontId="33" fillId="0" borderId="1" xfId="1" applyNumberFormat="1" applyFont="1" applyFill="1" applyBorder="1" applyAlignment="1">
      <alignment horizontal="right" vertical="center"/>
    </xf>
    <xf numFmtId="8" fontId="33" fillId="0" borderId="1" xfId="0" applyNumberFormat="1" applyFont="1" applyFill="1" applyBorder="1" applyAlignment="1">
      <alignment horizontal="right" vertical="center"/>
    </xf>
    <xf numFmtId="0" fontId="0" fillId="0" borderId="0" xfId="0"/>
    <xf numFmtId="0" fontId="40" fillId="0" borderId="1" xfId="0" applyFont="1" applyBorder="1"/>
    <xf numFmtId="171" fontId="40" fillId="0" borderId="1" xfId="0" applyNumberFormat="1" applyFont="1" applyBorder="1" applyAlignment="1">
      <alignment horizontal="center"/>
    </xf>
    <xf numFmtId="172" fontId="40" fillId="0" borderId="1" xfId="2" applyNumberFormat="1" applyFont="1" applyBorder="1" applyAlignment="1">
      <alignment horizontal="center"/>
    </xf>
    <xf numFmtId="3" fontId="40" fillId="0" borderId="1" xfId="0" applyNumberFormat="1" applyFont="1" applyBorder="1" applyAlignment="1">
      <alignment horizontal="center" vertical="center"/>
    </xf>
    <xf numFmtId="0" fontId="0" fillId="2" borderId="0" xfId="0" applyFill="1"/>
    <xf numFmtId="0" fontId="39" fillId="6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4" fontId="40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/>
    </xf>
    <xf numFmtId="5" fontId="0" fillId="0" borderId="0" xfId="0" applyNumberFormat="1"/>
    <xf numFmtId="5" fontId="0" fillId="10" borderId="0" xfId="0" applyNumberFormat="1" applyFill="1"/>
    <xf numFmtId="3" fontId="36" fillId="0" borderId="11" xfId="0" applyNumberFormat="1" applyFont="1" applyBorder="1" applyAlignment="1">
      <alignment horizontal="right" vertical="center"/>
    </xf>
    <xf numFmtId="0" fontId="35" fillId="11" borderId="12" xfId="0" applyFont="1" applyFill="1" applyBorder="1" applyAlignment="1">
      <alignment horizontal="center" vertical="center"/>
    </xf>
    <xf numFmtId="0" fontId="35" fillId="11" borderId="7" xfId="0" applyFont="1" applyFill="1" applyBorder="1" applyAlignment="1">
      <alignment horizontal="center" vertical="center"/>
    </xf>
    <xf numFmtId="0" fontId="3" fillId="0" borderId="1" xfId="0" applyFont="1" applyBorder="1"/>
    <xf numFmtId="3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42" fillId="0" borderId="0" xfId="0" applyFont="1"/>
    <xf numFmtId="3" fontId="42" fillId="0" borderId="0" xfId="0" applyNumberFormat="1" applyFont="1"/>
    <xf numFmtId="168" fontId="42" fillId="0" borderId="0" xfId="0" applyNumberFormat="1" applyFont="1"/>
    <xf numFmtId="0" fontId="43" fillId="0" borderId="11" xfId="0" applyFont="1" applyBorder="1" applyAlignment="1">
      <alignment horizontal="center" vertical="center" wrapText="1"/>
    </xf>
    <xf numFmtId="0" fontId="43" fillId="12" borderId="11" xfId="0" applyFont="1" applyFill="1" applyBorder="1" applyAlignment="1">
      <alignment horizontal="center" vertical="center" wrapText="1"/>
    </xf>
    <xf numFmtId="0" fontId="43" fillId="12" borderId="11" xfId="0" applyFont="1" applyFill="1" applyBorder="1" applyAlignment="1">
      <alignment vertical="center" wrapText="1"/>
    </xf>
    <xf numFmtId="9" fontId="43" fillId="0" borderId="10" xfId="0" applyNumberFormat="1" applyFont="1" applyBorder="1" applyAlignment="1">
      <alignment horizontal="right" vertical="center"/>
    </xf>
    <xf numFmtId="10" fontId="44" fillId="0" borderId="11" xfId="0" applyNumberFormat="1" applyFont="1" applyBorder="1" applyAlignment="1">
      <alignment horizontal="center" vertical="center"/>
    </xf>
    <xf numFmtId="0" fontId="43" fillId="0" borderId="10" xfId="0" applyFont="1" applyBorder="1" applyAlignment="1">
      <alignment vertical="center" wrapText="1"/>
    </xf>
    <xf numFmtId="0" fontId="43" fillId="0" borderId="11" xfId="0" applyFont="1" applyBorder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0" fontId="48" fillId="0" borderId="11" xfId="0" applyNumberFormat="1" applyFont="1" applyBorder="1" applyAlignment="1">
      <alignment horizontal="center" vertical="center"/>
    </xf>
    <xf numFmtId="176" fontId="44" fillId="0" borderId="11" xfId="0" applyNumberFormat="1" applyFont="1" applyBorder="1" applyAlignment="1">
      <alignment horizontal="center" vertical="center"/>
    </xf>
    <xf numFmtId="10" fontId="49" fillId="0" borderId="11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0" fillId="0" borderId="1" xfId="0" applyNumberFormat="1" applyBorder="1"/>
    <xf numFmtId="0" fontId="51" fillId="0" borderId="1" xfId="0" applyFont="1" applyBorder="1" applyAlignment="1">
      <alignment horizontal="left"/>
    </xf>
    <xf numFmtId="0" fontId="51" fillId="0" borderId="19" xfId="0" applyFont="1" applyBorder="1" applyAlignment="1">
      <alignment horizontal="left"/>
    </xf>
    <xf numFmtId="178" fontId="44" fillId="0" borderId="11" xfId="0" applyNumberFormat="1" applyFont="1" applyBorder="1" applyAlignment="1">
      <alignment horizontal="center" vertical="center"/>
    </xf>
    <xf numFmtId="169" fontId="44" fillId="0" borderId="11" xfId="0" applyNumberFormat="1" applyFont="1" applyBorder="1" applyAlignment="1">
      <alignment horizontal="right" vertical="center"/>
    </xf>
    <xf numFmtId="10" fontId="52" fillId="0" borderId="11" xfId="0" applyNumberFormat="1" applyFont="1" applyBorder="1" applyAlignment="1">
      <alignment horizontal="right" vertical="center"/>
    </xf>
    <xf numFmtId="4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0" fillId="4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7" fillId="0" borderId="0" xfId="0" applyFont="1" applyAlignment="1">
      <alignment horizontal="left"/>
    </xf>
    <xf numFmtId="0" fontId="43" fillId="0" borderId="6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0" borderId="43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9" fillId="0" borderId="1" xfId="0" applyFont="1" applyBorder="1" applyAlignment="1">
      <alignment horizontal="center"/>
    </xf>
    <xf numFmtId="9" fontId="30" fillId="0" borderId="1" xfId="2" applyFont="1" applyBorder="1" applyAlignment="1">
      <alignment horizontal="center" vertical="center" wrapText="1"/>
    </xf>
    <xf numFmtId="169" fontId="30" fillId="0" borderId="2" xfId="2" applyNumberFormat="1" applyFont="1" applyBorder="1" applyAlignment="1">
      <alignment horizontal="center" vertical="center"/>
    </xf>
    <xf numFmtId="169" fontId="30" fillId="0" borderId="20" xfId="2" applyNumberFormat="1" applyFont="1" applyBorder="1" applyAlignment="1">
      <alignment horizontal="center" vertical="center"/>
    </xf>
    <xf numFmtId="169" fontId="30" fillId="0" borderId="19" xfId="2" applyNumberFormat="1" applyFont="1" applyBorder="1" applyAlignment="1">
      <alignment horizontal="center" vertical="center"/>
    </xf>
    <xf numFmtId="169" fontId="30" fillId="0" borderId="1" xfId="2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44" fontId="23" fillId="0" borderId="34" xfId="1" applyFont="1" applyBorder="1" applyAlignment="1">
      <alignment horizontal="center" vertical="center" wrapText="1"/>
    </xf>
    <xf numFmtId="44" fontId="23" fillId="0" borderId="35" xfId="1" applyFont="1" applyBorder="1" applyAlignment="1">
      <alignment horizontal="center" vertical="center" wrapText="1"/>
    </xf>
    <xf numFmtId="44" fontId="23" fillId="0" borderId="36" xfId="1" applyFont="1" applyBorder="1" applyAlignment="1">
      <alignment horizontal="center" vertical="center" wrapText="1"/>
    </xf>
    <xf numFmtId="170" fontId="33" fillId="0" borderId="5" xfId="0" applyNumberFormat="1" applyFont="1" applyFill="1" applyBorder="1" applyAlignment="1">
      <alignment horizontal="center" vertical="center"/>
    </xf>
    <xf numFmtId="170" fontId="33" fillId="0" borderId="27" xfId="0" applyNumberFormat="1" applyFont="1" applyFill="1" applyBorder="1" applyAlignment="1">
      <alignment horizontal="center" vertical="center"/>
    </xf>
    <xf numFmtId="0" fontId="28" fillId="7" borderId="37" xfId="0" applyFont="1" applyFill="1" applyBorder="1" applyAlignment="1">
      <alignment horizontal="center" vertical="center" wrapText="1"/>
    </xf>
    <xf numFmtId="0" fontId="28" fillId="7" borderId="38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0" fillId="0" borderId="0" xfId="0"/>
    <xf numFmtId="0" fontId="28" fillId="7" borderId="30" xfId="0" applyFont="1" applyFill="1" applyBorder="1" applyAlignment="1">
      <alignment horizontal="center" vertical="center" wrapText="1"/>
    </xf>
    <xf numFmtId="0" fontId="28" fillId="7" borderId="39" xfId="0" applyFont="1" applyFill="1" applyBorder="1" applyAlignment="1">
      <alignment horizontal="center" vertical="center" wrapText="1"/>
    </xf>
    <xf numFmtId="0" fontId="14" fillId="7" borderId="31" xfId="0" applyFont="1" applyFill="1" applyBorder="1" applyAlignment="1">
      <alignment horizontal="center" vertical="center" wrapText="1"/>
    </xf>
    <xf numFmtId="0" fontId="14" fillId="7" borderId="32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0" fillId="0" borderId="14" xfId="0" applyBorder="1"/>
    <xf numFmtId="0" fontId="12" fillId="0" borderId="16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13" fillId="0" borderId="16" xfId="0" applyFont="1" applyBorder="1" applyAlignment="1">
      <alignment horizontal="justify" vertical="top" wrapText="1"/>
    </xf>
    <xf numFmtId="0" fontId="13" fillId="0" borderId="0" xfId="0" applyFont="1" applyBorder="1" applyAlignment="1">
      <alignment horizontal="justify" vertical="top" wrapText="1"/>
    </xf>
    <xf numFmtId="0" fontId="0" fillId="0" borderId="0" xfId="0" applyBorder="1"/>
    <xf numFmtId="0" fontId="14" fillId="7" borderId="30" xfId="0" applyFont="1" applyFill="1" applyBorder="1" applyAlignment="1">
      <alignment horizontal="center" vertical="center" wrapText="1"/>
    </xf>
    <xf numFmtId="0" fontId="14" fillId="7" borderId="33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33" fillId="0" borderId="16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16" xfId="0" applyFont="1" applyBorder="1" applyAlignment="1">
      <alignment vertical="center"/>
    </xf>
    <xf numFmtId="0" fontId="33" fillId="0" borderId="29" xfId="0" applyFont="1" applyBorder="1" applyAlignment="1">
      <alignment vertical="center"/>
    </xf>
    <xf numFmtId="0" fontId="0" fillId="0" borderId="18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" xfId="0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9" fillId="3" borderId="2" xfId="0" applyFont="1" applyFill="1" applyBorder="1" applyAlignment="1">
      <alignment horizontal="center" vertical="center" wrapText="1"/>
    </xf>
    <xf numFmtId="0" fontId="39" fillId="3" borderId="19" xfId="0" applyFont="1" applyFill="1" applyBorder="1" applyAlignment="1">
      <alignment horizontal="center" vertical="center" wrapText="1"/>
    </xf>
    <xf numFmtId="0" fontId="50" fillId="13" borderId="1" xfId="0" applyFont="1" applyFill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5" fontId="41" fillId="0" borderId="18" xfId="0" applyNumberFormat="1" applyFont="1" applyBorder="1" applyAlignment="1">
      <alignment horizontal="center" vertical="center"/>
    </xf>
    <xf numFmtId="5" fontId="41" fillId="0" borderId="26" xfId="0" applyNumberFormat="1" applyFont="1" applyBorder="1" applyAlignment="1">
      <alignment horizontal="center" vertical="center"/>
    </xf>
    <xf numFmtId="5" fontId="41" fillId="0" borderId="4" xfId="0" applyNumberFormat="1" applyFont="1" applyBorder="1" applyAlignment="1">
      <alignment horizontal="center" vertical="center"/>
    </xf>
    <xf numFmtId="173" fontId="41" fillId="0" borderId="1" xfId="0" applyNumberFormat="1" applyFont="1" applyBorder="1" applyAlignment="1">
      <alignment horizontal="center" vertical="center"/>
    </xf>
    <xf numFmtId="4" fontId="40" fillId="0" borderId="18" xfId="0" applyNumberFormat="1" applyFont="1" applyBorder="1" applyAlignment="1">
      <alignment horizontal="center" vertical="center"/>
    </xf>
    <xf numFmtId="4" fontId="40" fillId="0" borderId="26" xfId="0" applyNumberFormat="1" applyFont="1" applyBorder="1" applyAlignment="1">
      <alignment horizontal="center" vertical="center"/>
    </xf>
    <xf numFmtId="4" fontId="40" fillId="0" borderId="4" xfId="0" applyNumberFormat="1" applyFont="1" applyBorder="1" applyAlignment="1">
      <alignment horizontal="center" vertical="center"/>
    </xf>
    <xf numFmtId="0" fontId="40" fillId="0" borderId="18" xfId="0" applyFont="1" applyBorder="1" applyAlignment="1">
      <alignment horizontal="center" vertical="center"/>
    </xf>
    <xf numFmtId="0" fontId="40" fillId="0" borderId="26" xfId="0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175" fontId="41" fillId="6" borderId="18" xfId="0" applyNumberFormat="1" applyFont="1" applyFill="1" applyBorder="1" applyAlignment="1">
      <alignment horizontal="center" vertical="center"/>
    </xf>
    <xf numFmtId="175" fontId="41" fillId="6" borderId="26" xfId="0" applyNumberFormat="1" applyFont="1" applyFill="1" applyBorder="1" applyAlignment="1">
      <alignment horizontal="center" vertical="center"/>
    </xf>
    <xf numFmtId="175" fontId="41" fillId="6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5" fontId="41" fillId="3" borderId="18" xfId="0" applyNumberFormat="1" applyFont="1" applyFill="1" applyBorder="1" applyAlignment="1">
      <alignment horizontal="center" vertical="center"/>
    </xf>
    <xf numFmtId="5" fontId="41" fillId="3" borderId="26" xfId="0" applyNumberFormat="1" applyFont="1" applyFill="1" applyBorder="1" applyAlignment="1">
      <alignment horizontal="center" vertical="center"/>
    </xf>
    <xf numFmtId="5" fontId="41" fillId="3" borderId="4" xfId="0" applyNumberFormat="1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 wrapText="1"/>
    </xf>
    <xf numFmtId="0" fontId="39" fillId="0" borderId="19" xfId="0" applyFont="1" applyBorder="1" applyAlignment="1">
      <alignment horizontal="center" vertical="center" wrapText="1"/>
    </xf>
    <xf numFmtId="174" fontId="41" fillId="0" borderId="18" xfId="0" applyNumberFormat="1" applyFont="1" applyBorder="1" applyAlignment="1">
      <alignment horizontal="center" vertical="center"/>
    </xf>
    <xf numFmtId="174" fontId="41" fillId="0" borderId="26" xfId="0" applyNumberFormat="1" applyFont="1" applyBorder="1" applyAlignment="1">
      <alignment horizontal="center" vertical="center"/>
    </xf>
    <xf numFmtId="174" fontId="41" fillId="0" borderId="4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20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top" wrapText="1"/>
    </xf>
    <xf numFmtId="0" fontId="8" fillId="0" borderId="20" xfId="0" applyFont="1" applyBorder="1" applyAlignment="1">
      <alignment horizontal="center" vertical="top" wrapText="1"/>
    </xf>
    <xf numFmtId="0" fontId="8" fillId="0" borderId="19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0" fontId="19" fillId="0" borderId="21" xfId="0" applyFont="1" applyBorder="1" applyAlignment="1">
      <alignment horizontal="center" vertical="top" wrapText="1"/>
    </xf>
    <xf numFmtId="0" fontId="19" fillId="0" borderId="22" xfId="0" applyFont="1" applyBorder="1" applyAlignment="1">
      <alignment horizontal="center" vertical="top" wrapText="1"/>
    </xf>
    <xf numFmtId="0" fontId="19" fillId="0" borderId="23" xfId="0" applyFont="1" applyBorder="1" applyAlignment="1">
      <alignment horizontal="center" vertical="top" wrapText="1"/>
    </xf>
    <xf numFmtId="0" fontId="19" fillId="0" borderId="24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 wrapText="1"/>
    </xf>
    <xf numFmtId="0" fontId="19" fillId="0" borderId="25" xfId="0" applyFont="1" applyBorder="1" applyAlignment="1">
      <alignment horizontal="center" vertical="top" wrapText="1"/>
    </xf>
    <xf numFmtId="0" fontId="20" fillId="0" borderId="0" xfId="4" applyAlignment="1" applyProtection="1">
      <alignment horizontal="center" wrapText="1"/>
    </xf>
  </cellXfs>
  <cellStyles count="6">
    <cellStyle name="Collegamento ipertestuale" xfId="4" builtinId="8"/>
    <cellStyle name="Migliaia" xfId="3" builtinId="3"/>
    <cellStyle name="Normale" xfId="0" builtinId="0"/>
    <cellStyle name="Normale 2" xfId="5" xr:uid="{2DC73DF4-ABE2-4BB3-9B2F-7B93D3D2054F}"/>
    <cellStyle name="Percentuale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Sensitività!$M$2</c:f>
          <c:strCache>
            <c:ptCount val="1"/>
            <c:pt idx="0">
              <c:v>Variazione del VANF</c:v>
            </c:pt>
          </c:strCache>
        </c:strRef>
      </c:tx>
      <c:layout>
        <c:manualLayout>
          <c:xMode val="edge"/>
          <c:yMode val="edge"/>
          <c:x val="0.37094403897187272"/>
          <c:y val="2.32558139534883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1661899820661951"/>
          <c:y val="0.14375968992248064"/>
          <c:w val="0.86307830707208111"/>
          <c:h val="0.469125618018677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Sensitività!$N$4</c:f>
              <c:strCache>
                <c:ptCount val="1"/>
                <c:pt idx="0">
                  <c:v>Acquisti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Sensitività!$N$5:$N$14</c:f>
            </c:numRef>
          </c:val>
          <c:extLst>
            <c:ext xmlns:c16="http://schemas.microsoft.com/office/drawing/2014/chart" uri="{C3380CC4-5D6E-409C-BE32-E72D297353CC}">
              <c16:uniqueId val="{00000000-5A68-4E3C-BB9C-3E5E9C3B68BC}"/>
            </c:ext>
          </c:extLst>
        </c:ser>
        <c:ser>
          <c:idx val="1"/>
          <c:order val="1"/>
          <c:tx>
            <c:strRef>
              <c:f>Sensitività!$O$4</c:f>
              <c:strCache>
                <c:ptCount val="1"/>
                <c:pt idx="0">
                  <c:v>Manutenzione ordinaria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Sensitività!$O$5:$O$14</c:f>
              <c:numCache>
                <c:formatCode>#,##0</c:formatCode>
                <c:ptCount val="10"/>
                <c:pt idx="0">
                  <c:v>34743489.94782123</c:v>
                </c:pt>
                <c:pt idx="1">
                  <c:v>34743479.753460482</c:v>
                </c:pt>
                <c:pt idx="2">
                  <c:v>34743476.355340227</c:v>
                </c:pt>
                <c:pt idx="3">
                  <c:v>34743474.316468082</c:v>
                </c:pt>
                <c:pt idx="4">
                  <c:v>34743473.636844039</c:v>
                </c:pt>
                <c:pt idx="5">
                  <c:v>34743472.27759593</c:v>
                </c:pt>
                <c:pt idx="6">
                  <c:v>34743471.597971886</c:v>
                </c:pt>
                <c:pt idx="7">
                  <c:v>34743469.559099741</c:v>
                </c:pt>
                <c:pt idx="8">
                  <c:v>34743466.160979487</c:v>
                </c:pt>
                <c:pt idx="9">
                  <c:v>34743455.966618739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68-4E3C-BB9C-3E5E9C3B68BC}"/>
            </c:ext>
          </c:extLst>
        </c:ser>
        <c:ser>
          <c:idx val="2"/>
          <c:order val="2"/>
          <c:tx>
            <c:strRef>
              <c:f>Sensitività!$P$4</c:f>
              <c:strCache>
                <c:ptCount val="1"/>
                <c:pt idx="0">
                  <c:v>Manutenzione straordinaria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Sensitività!$P$5:$P$14</c:f>
              <c:numCache>
                <c:formatCode>#,##0</c:formatCode>
                <c:ptCount val="10"/>
                <c:pt idx="0">
                  <c:v>23456876.105383303</c:v>
                </c:pt>
                <c:pt idx="1">
                  <c:v>30228834.21648531</c:v>
                </c:pt>
                <c:pt idx="2">
                  <c:v>32486153.586852644</c:v>
                </c:pt>
                <c:pt idx="3">
                  <c:v>33840545.209073052</c:v>
                </c:pt>
                <c:pt idx="4">
                  <c:v>34292009.08314652</c:v>
                </c:pt>
                <c:pt idx="5">
                  <c:v>35194936.831293449</c:v>
                </c:pt>
                <c:pt idx="6">
                  <c:v>35646400.705366924</c:v>
                </c:pt>
                <c:pt idx="7">
                  <c:v>37000792.327587336</c:v>
                </c:pt>
                <c:pt idx="8">
                  <c:v>39258111.69795467</c:v>
                </c:pt>
                <c:pt idx="9">
                  <c:v>46030069.809056677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68-4E3C-BB9C-3E5E9C3B68BC}"/>
            </c:ext>
          </c:extLst>
        </c:ser>
        <c:ser>
          <c:idx val="3"/>
          <c:order val="3"/>
          <c:tx>
            <c:strRef>
              <c:f>Sensitività!$Q$4</c:f>
              <c:strCache>
                <c:ptCount val="1"/>
                <c:pt idx="0">
                  <c:v>Altri costi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Sensitività!$Q$5:$Q$14</c:f>
              <c:numCache>
                <c:formatCode>#,##0</c:formatCode>
                <c:ptCount val="10"/>
                <c:pt idx="0">
                  <c:v>23456876.105383303</c:v>
                </c:pt>
                <c:pt idx="1">
                  <c:v>30228834.21648531</c:v>
                </c:pt>
                <c:pt idx="2">
                  <c:v>32486153.586852644</c:v>
                </c:pt>
                <c:pt idx="3">
                  <c:v>33840545.209073052</c:v>
                </c:pt>
                <c:pt idx="4">
                  <c:v>34292009.08314652</c:v>
                </c:pt>
                <c:pt idx="5">
                  <c:v>35194936.831293449</c:v>
                </c:pt>
                <c:pt idx="6">
                  <c:v>35646400.705366924</c:v>
                </c:pt>
                <c:pt idx="7">
                  <c:v>37000792.327587336</c:v>
                </c:pt>
                <c:pt idx="8">
                  <c:v>39258111.69795467</c:v>
                </c:pt>
                <c:pt idx="9">
                  <c:v>46030069.809056677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68-4E3C-BB9C-3E5E9C3B68BC}"/>
            </c:ext>
          </c:extLst>
        </c:ser>
        <c:ser>
          <c:idx val="4"/>
          <c:order val="4"/>
          <c:tx>
            <c:strRef>
              <c:f>Sensitività!$R$4</c:f>
              <c:strCache>
                <c:ptCount val="1"/>
                <c:pt idx="0">
                  <c:v>Costi infrazione commissione UE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Sensitività!$R$5:$R$14</c:f>
            </c:numRef>
          </c:val>
          <c:extLst>
            <c:ext xmlns:c16="http://schemas.microsoft.com/office/drawing/2014/chart" uri="{C3380CC4-5D6E-409C-BE32-E72D297353CC}">
              <c16:uniqueId val="{00000004-5A68-4E3C-BB9C-3E5E9C3B68BC}"/>
            </c:ext>
          </c:extLst>
        </c:ser>
        <c:ser>
          <c:idx val="5"/>
          <c:order val="5"/>
          <c:tx>
            <c:strRef>
              <c:f>Sensitività!$S$4</c:f>
              <c:strCache>
                <c:ptCount val="1"/>
                <c:pt idx="0">
                  <c:v>Progettazione infrastruttura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Sensitività!$S$5:$S$14</c:f>
              <c:numCache>
                <c:formatCode>#,##0</c:formatCode>
                <c:ptCount val="10"/>
                <c:pt idx="0">
                  <c:v>34803460.45469106</c:v>
                </c:pt>
                <c:pt idx="1">
                  <c:v>34767467.956208408</c:v>
                </c:pt>
                <c:pt idx="2">
                  <c:v>34755470.456714198</c:v>
                </c:pt>
                <c:pt idx="3">
                  <c:v>34748271.957017668</c:v>
                </c:pt>
                <c:pt idx="4">
                  <c:v>34745872.457118824</c:v>
                </c:pt>
                <c:pt idx="5">
                  <c:v>34741073.457321137</c:v>
                </c:pt>
                <c:pt idx="6">
                  <c:v>34738673.957422294</c:v>
                </c:pt>
                <c:pt idx="7">
                  <c:v>34731475.457725756</c:v>
                </c:pt>
                <c:pt idx="8">
                  <c:v>34719477.958231546</c:v>
                </c:pt>
                <c:pt idx="9">
                  <c:v>34683485.459748901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68-4E3C-BB9C-3E5E9C3B68BC}"/>
            </c:ext>
          </c:extLst>
        </c:ser>
        <c:ser>
          <c:idx val="6"/>
          <c:order val="6"/>
          <c:tx>
            <c:strRef>
              <c:f>Sensitività!$T$4</c:f>
              <c:strCache>
                <c:ptCount val="1"/>
                <c:pt idx="0">
                  <c:v>Lavori realizzazione infrastruttura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Sensitività!$T$5:$T$14</c:f>
              <c:numCache>
                <c:formatCode>#,##0</c:formatCode>
                <c:ptCount val="10"/>
                <c:pt idx="0">
                  <c:v>37086214.869887561</c:v>
                </c:pt>
                <c:pt idx="1">
                  <c:v>35680569.722287014</c:v>
                </c:pt>
                <c:pt idx="2">
                  <c:v>35212021.339753501</c:v>
                </c:pt>
                <c:pt idx="3">
                  <c:v>34930892.310233392</c:v>
                </c:pt>
                <c:pt idx="4">
                  <c:v>34837182.633726686</c:v>
                </c:pt>
                <c:pt idx="5">
                  <c:v>34649763.280713275</c:v>
                </c:pt>
                <c:pt idx="6">
                  <c:v>34556053.604206577</c:v>
                </c:pt>
                <c:pt idx="7">
                  <c:v>34274924.57468646</c:v>
                </c:pt>
                <c:pt idx="8">
                  <c:v>33806376.192152947</c:v>
                </c:pt>
                <c:pt idx="9">
                  <c:v>32400731.044552401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68-4E3C-BB9C-3E5E9C3B68BC}"/>
            </c:ext>
          </c:extLst>
        </c:ser>
        <c:ser>
          <c:idx val="7"/>
          <c:order val="7"/>
          <c:tx>
            <c:strRef>
              <c:f>Sensitività!$U$4</c:f>
              <c:strCache>
                <c:ptCount val="1"/>
                <c:pt idx="0">
                  <c:v>Spese generali realizzazione infrastruttura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Sensitività!$U$5:$U$14</c:f>
              <c:numCache>
                <c:formatCode>#,##0</c:formatCode>
                <c:ptCount val="10"/>
                <c:pt idx="0">
                  <c:v>34897238.647760347</c:v>
                </c:pt>
                <c:pt idx="1">
                  <c:v>34804979.23343613</c:v>
                </c:pt>
                <c:pt idx="2">
                  <c:v>34774226.095328055</c:v>
                </c:pt>
                <c:pt idx="3">
                  <c:v>34755774.212463208</c:v>
                </c:pt>
                <c:pt idx="4">
                  <c:v>34749623.584841594</c:v>
                </c:pt>
                <c:pt idx="5">
                  <c:v>34737322.32959836</c:v>
                </c:pt>
                <c:pt idx="6">
                  <c:v>34731171.701976746</c:v>
                </c:pt>
                <c:pt idx="7">
                  <c:v>34712719.819111906</c:v>
                </c:pt>
                <c:pt idx="8">
                  <c:v>34681966.681003831</c:v>
                </c:pt>
                <c:pt idx="9">
                  <c:v>34589707.266679622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68-4E3C-BB9C-3E5E9C3B68BC}"/>
            </c:ext>
          </c:extLst>
        </c:ser>
        <c:ser>
          <c:idx val="8"/>
          <c:order val="8"/>
          <c:tx>
            <c:strRef>
              <c:f>Sensitività!$V$4</c:f>
              <c:strCache>
                <c:ptCount val="1"/>
                <c:pt idx="0">
                  <c:v>Imprevisti realizzazione infrastruttura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Sensitività!$M$5:$M$14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Sensitività!$V$5:$V$14</c:f>
              <c:numCache>
                <c:formatCode>#,##0</c:formatCode>
                <c:ptCount val="10"/>
                <c:pt idx="0">
                  <c:v>34787361.47534883</c:v>
                </c:pt>
                <c:pt idx="1">
                  <c:v>34761028.364471525</c:v>
                </c:pt>
                <c:pt idx="2">
                  <c:v>34752250.660845749</c:v>
                </c:pt>
                <c:pt idx="3">
                  <c:v>34746984.038670287</c:v>
                </c:pt>
                <c:pt idx="4">
                  <c:v>34745228.497945137</c:v>
                </c:pt>
                <c:pt idx="5">
                  <c:v>34741717.416494824</c:v>
                </c:pt>
                <c:pt idx="6">
                  <c:v>34739961.875769675</c:v>
                </c:pt>
                <c:pt idx="7">
                  <c:v>34734695.253594212</c:v>
                </c:pt>
                <c:pt idx="8">
                  <c:v>34725917.549968436</c:v>
                </c:pt>
                <c:pt idx="9">
                  <c:v>34699584.439091131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68-4E3C-BB9C-3E5E9C3B68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3696591"/>
        <c:axId val="709469807"/>
      </c:barChart>
      <c:catAx>
        <c:axId val="67369659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9469807"/>
        <c:crosses val="autoZero"/>
        <c:auto val="1"/>
        <c:lblAlgn val="ctr"/>
        <c:lblOffset val="100"/>
        <c:noMultiLvlLbl val="0"/>
      </c:catAx>
      <c:valAx>
        <c:axId val="70946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3696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Sensitività!$M$17</c:f>
          <c:strCache>
            <c:ptCount val="1"/>
            <c:pt idx="0">
              <c:v>Variazione del VANE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Sensitività!$N$19</c:f>
              <c:strCache>
                <c:ptCount val="1"/>
                <c:pt idx="0">
                  <c:v>Acquisti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Sensitività!$N$20:$N$29</c:f>
            </c:numRef>
          </c:val>
          <c:extLst>
            <c:ext xmlns:c16="http://schemas.microsoft.com/office/drawing/2014/chart" uri="{C3380CC4-5D6E-409C-BE32-E72D297353CC}">
              <c16:uniqueId val="{00000000-9888-4B4C-8021-179071F5C9BB}"/>
            </c:ext>
          </c:extLst>
        </c:ser>
        <c:ser>
          <c:idx val="1"/>
          <c:order val="1"/>
          <c:tx>
            <c:strRef>
              <c:f>Sensitività!$O$19</c:f>
              <c:strCache>
                <c:ptCount val="1"/>
                <c:pt idx="0">
                  <c:v>Manutenzione ordinaria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Sensitività!$O$20:$O$29</c:f>
              <c:numCache>
                <c:formatCode>#,##0</c:formatCode>
                <c:ptCount val="10"/>
                <c:pt idx="0">
                  <c:v>38895140.779421702</c:v>
                </c:pt>
                <c:pt idx="1">
                  <c:v>38895131.242317624</c:v>
                </c:pt>
                <c:pt idx="2">
                  <c:v>38895128.063282929</c:v>
                </c:pt>
                <c:pt idx="3">
                  <c:v>38895126.155862115</c:v>
                </c:pt>
                <c:pt idx="4">
                  <c:v>38895125.520055175</c:v>
                </c:pt>
                <c:pt idx="5">
                  <c:v>38895124.248441294</c:v>
                </c:pt>
                <c:pt idx="6">
                  <c:v>38895123.612634353</c:v>
                </c:pt>
                <c:pt idx="7">
                  <c:v>38895121.705213539</c:v>
                </c:pt>
                <c:pt idx="8">
                  <c:v>38895118.526178844</c:v>
                </c:pt>
                <c:pt idx="9">
                  <c:v>38895108.989074767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88-4B4C-8021-179071F5C9BB}"/>
            </c:ext>
          </c:extLst>
        </c:ser>
        <c:ser>
          <c:idx val="2"/>
          <c:order val="2"/>
          <c:tx>
            <c:strRef>
              <c:f>Sensitività!$P$19</c:f>
              <c:strCache>
                <c:ptCount val="1"/>
                <c:pt idx="0">
                  <c:v>Manutenzione straordinaria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Sensitività!$P$20:$P$29</c:f>
              <c:numCache>
                <c:formatCode>#,##0</c:formatCode>
                <c:ptCount val="10"/>
                <c:pt idx="0">
                  <c:v>26938519.048123065</c:v>
                </c:pt>
                <c:pt idx="1">
                  <c:v>34112482.549798176</c:v>
                </c:pt>
                <c:pt idx="2">
                  <c:v>36503803.717023209</c:v>
                </c:pt>
                <c:pt idx="3">
                  <c:v>37938596.41735822</c:v>
                </c:pt>
                <c:pt idx="4">
                  <c:v>38416860.650803246</c:v>
                </c:pt>
                <c:pt idx="5">
                  <c:v>39373389.117693245</c:v>
                </c:pt>
                <c:pt idx="6">
                  <c:v>39851653.351138271</c:v>
                </c:pt>
                <c:pt idx="7">
                  <c:v>41286446.051473275</c:v>
                </c:pt>
                <c:pt idx="8">
                  <c:v>43677767.2186983</c:v>
                </c:pt>
                <c:pt idx="9">
                  <c:v>50851730.720373414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88-4B4C-8021-179071F5C9BB}"/>
            </c:ext>
          </c:extLst>
        </c:ser>
        <c:ser>
          <c:idx val="3"/>
          <c:order val="3"/>
          <c:tx>
            <c:strRef>
              <c:f>Sensitività!$Q$19</c:f>
              <c:strCache>
                <c:ptCount val="1"/>
                <c:pt idx="0">
                  <c:v>Altri costi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Sensitività!$Q$20:$Q$29</c:f>
              <c:numCache>
                <c:formatCode>#,##0</c:formatCode>
                <c:ptCount val="10"/>
                <c:pt idx="0">
                  <c:v>26938519.048123065</c:v>
                </c:pt>
                <c:pt idx="1">
                  <c:v>34112482.549798176</c:v>
                </c:pt>
                <c:pt idx="2">
                  <c:v>36503803.717023209</c:v>
                </c:pt>
                <c:pt idx="3">
                  <c:v>37938596.41735822</c:v>
                </c:pt>
                <c:pt idx="4">
                  <c:v>38416860.650803246</c:v>
                </c:pt>
                <c:pt idx="5">
                  <c:v>39373389.117693245</c:v>
                </c:pt>
                <c:pt idx="6">
                  <c:v>39851653.351138271</c:v>
                </c:pt>
                <c:pt idx="7">
                  <c:v>41286446.051473275</c:v>
                </c:pt>
                <c:pt idx="8">
                  <c:v>43677767.2186983</c:v>
                </c:pt>
                <c:pt idx="9">
                  <c:v>50851730.720373414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88-4B4C-8021-179071F5C9BB}"/>
            </c:ext>
          </c:extLst>
        </c:ser>
        <c:ser>
          <c:idx val="4"/>
          <c:order val="4"/>
          <c:tx>
            <c:strRef>
              <c:f>Sensitività!$R$19</c:f>
              <c:strCache>
                <c:ptCount val="1"/>
                <c:pt idx="0">
                  <c:v>Costi infrazione commissione UE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Sensitività!$R$20:$R$29</c:f>
            </c:numRef>
          </c:val>
          <c:extLst>
            <c:ext xmlns:c16="http://schemas.microsoft.com/office/drawing/2014/chart" uri="{C3380CC4-5D6E-409C-BE32-E72D297353CC}">
              <c16:uniqueId val="{00000004-9888-4B4C-8021-179071F5C9BB}"/>
            </c:ext>
          </c:extLst>
        </c:ser>
        <c:ser>
          <c:idx val="5"/>
          <c:order val="5"/>
          <c:tx>
            <c:strRef>
              <c:f>Sensitività!$S$19</c:f>
              <c:strCache>
                <c:ptCount val="1"/>
                <c:pt idx="0">
                  <c:v>Progettazione infrastruttura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Sensitività!$S$20:$S$29</c:f>
              <c:numCache>
                <c:formatCode>#,##0</c:formatCode>
                <c:ptCount val="10"/>
                <c:pt idx="0">
                  <c:v>38951646.722056091</c:v>
                </c:pt>
                <c:pt idx="1">
                  <c:v>38917733.619371377</c:v>
                </c:pt>
                <c:pt idx="2">
                  <c:v>38906429.251809813</c:v>
                </c:pt>
                <c:pt idx="3">
                  <c:v>38899646.63127286</c:v>
                </c:pt>
                <c:pt idx="4">
                  <c:v>38897385.757760555</c:v>
                </c:pt>
                <c:pt idx="5">
                  <c:v>38892864.010735922</c:v>
                </c:pt>
                <c:pt idx="6">
                  <c:v>38890603.137223616</c:v>
                </c:pt>
                <c:pt idx="7">
                  <c:v>38883820.516686663</c:v>
                </c:pt>
                <c:pt idx="8">
                  <c:v>38872516.149125099</c:v>
                </c:pt>
                <c:pt idx="9">
                  <c:v>38838603.046440393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88-4B4C-8021-179071F5C9BB}"/>
            </c:ext>
          </c:extLst>
        </c:ser>
        <c:ser>
          <c:idx val="6"/>
          <c:order val="6"/>
          <c:tx>
            <c:strRef>
              <c:f>Sensitività!$T$19</c:f>
              <c:strCache>
                <c:ptCount val="1"/>
                <c:pt idx="0">
                  <c:v>Lavori realizzazione infrastruttura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Sensitività!$T$20:$T$29</c:f>
              <c:numCache>
                <c:formatCode>#,##0</c:formatCode>
                <c:ptCount val="10"/>
                <c:pt idx="0">
                  <c:v>40896449.592919178</c:v>
                </c:pt>
                <c:pt idx="1">
                  <c:v>39695654.767716624</c:v>
                </c:pt>
                <c:pt idx="2">
                  <c:v>39295389.825982429</c:v>
                </c:pt>
                <c:pt idx="3">
                  <c:v>39055230.860941909</c:v>
                </c:pt>
                <c:pt idx="4">
                  <c:v>38975177.872595072</c:v>
                </c:pt>
                <c:pt idx="5">
                  <c:v>38815071.895901404</c:v>
                </c:pt>
                <c:pt idx="6">
                  <c:v>38735018.907554567</c:v>
                </c:pt>
                <c:pt idx="7">
                  <c:v>38494859.942514047</c:v>
                </c:pt>
                <c:pt idx="8">
                  <c:v>38094595.00077986</c:v>
                </c:pt>
                <c:pt idx="9">
                  <c:v>36893800.17557729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88-4B4C-8021-179071F5C9BB}"/>
            </c:ext>
          </c:extLst>
        </c:ser>
        <c:ser>
          <c:idx val="7"/>
          <c:order val="7"/>
          <c:tx>
            <c:strRef>
              <c:f>Sensitività!$U$19</c:f>
              <c:strCache>
                <c:ptCount val="1"/>
                <c:pt idx="0">
                  <c:v>Spese generali realizzazione infrastruttura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Sensitività!$U$20:$U$29</c:f>
              <c:numCache>
                <c:formatCode>#,##0</c:formatCode>
                <c:ptCount val="10"/>
                <c:pt idx="0">
                  <c:v>39030656.082809374</c:v>
                </c:pt>
                <c:pt idx="1">
                  <c:v>38949337.363672696</c:v>
                </c:pt>
                <c:pt idx="2">
                  <c:v>38922231.123960465</c:v>
                </c:pt>
                <c:pt idx="3">
                  <c:v>38905967.38013313</c:v>
                </c:pt>
                <c:pt idx="4">
                  <c:v>38900546.132190682</c:v>
                </c:pt>
                <c:pt idx="5">
                  <c:v>38889703.636305794</c:v>
                </c:pt>
                <c:pt idx="6">
                  <c:v>38884282.388363361</c:v>
                </c:pt>
                <c:pt idx="7">
                  <c:v>38868018.644536011</c:v>
                </c:pt>
                <c:pt idx="8">
                  <c:v>38840912.404823788</c:v>
                </c:pt>
                <c:pt idx="9">
                  <c:v>38759593.685687102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88-4B4C-8021-179071F5C9BB}"/>
            </c:ext>
          </c:extLst>
        </c:ser>
        <c:ser>
          <c:idx val="8"/>
          <c:order val="8"/>
          <c:tx>
            <c:strRef>
              <c:f>Sensitività!$V$19</c:f>
              <c:strCache>
                <c:ptCount val="1"/>
                <c:pt idx="0">
                  <c:v>Imprevisti realizzazione infrastruttura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Sensitività!$M$20:$M$29</c:f>
              <c:numCache>
                <c:formatCode>0%</c:formatCode>
                <c:ptCount val="10"/>
                <c:pt idx="0">
                  <c:v>-0.25</c:v>
                </c:pt>
                <c:pt idx="1">
                  <c:v>-0.1</c:v>
                </c:pt>
                <c:pt idx="2">
                  <c:v>-0.05</c:v>
                </c:pt>
                <c:pt idx="3">
                  <c:v>-0.02</c:v>
                </c:pt>
                <c:pt idx="4">
                  <c:v>-0.01</c:v>
                </c:pt>
                <c:pt idx="5">
                  <c:v>0.01</c:v>
                </c:pt>
                <c:pt idx="6">
                  <c:v>0.02</c:v>
                </c:pt>
                <c:pt idx="7">
                  <c:v>0.05</c:v>
                </c:pt>
                <c:pt idx="8">
                  <c:v>0.1</c:v>
                </c:pt>
                <c:pt idx="9">
                  <c:v>0.25</c:v>
                </c:pt>
              </c:numCache>
            </c:numRef>
          </c:cat>
          <c:val>
            <c:numRef>
              <c:f>Sensitività!$V$20:$V$29</c:f>
              <c:numCache>
                <c:formatCode>#,##0</c:formatCode>
                <c:ptCount val="10"/>
                <c:pt idx="0">
                  <c:v>38934207.615105972</c:v>
                </c:pt>
                <c:pt idx="1">
                  <c:v>38910757.976591326</c:v>
                </c:pt>
                <c:pt idx="2">
                  <c:v>38902941.430419788</c:v>
                </c:pt>
                <c:pt idx="3">
                  <c:v>38898251.502716854</c:v>
                </c:pt>
                <c:pt idx="4">
                  <c:v>38896688.193482548</c:v>
                </c:pt>
                <c:pt idx="5">
                  <c:v>38893561.575013928</c:v>
                </c:pt>
                <c:pt idx="6">
                  <c:v>38891998.265779622</c:v>
                </c:pt>
                <c:pt idx="7">
                  <c:v>38887308.338076688</c:v>
                </c:pt>
                <c:pt idx="8">
                  <c:v>38879491.791905157</c:v>
                </c:pt>
                <c:pt idx="9">
                  <c:v>38856042.153390504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88-4B4C-8021-179071F5C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6789743"/>
        <c:axId val="559229327"/>
      </c:barChart>
      <c:catAx>
        <c:axId val="54678974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9229327"/>
        <c:crosses val="autoZero"/>
        <c:auto val="1"/>
        <c:lblAlgn val="ctr"/>
        <c:lblOffset val="100"/>
        <c:noMultiLvlLbl val="0"/>
      </c:catAx>
      <c:valAx>
        <c:axId val="5592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6789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594360</xdr:colOff>
      <xdr:row>0</xdr:row>
      <xdr:rowOff>175260</xdr:rowOff>
    </xdr:from>
    <xdr:to>
      <xdr:col>32</xdr:col>
      <xdr:colOff>160020</xdr:colOff>
      <xdr:row>15</xdr:row>
      <xdr:rowOff>160020</xdr:rowOff>
    </xdr:to>
    <xdr:graphicFrame macro="">
      <xdr:nvGraphicFramePr>
        <xdr:cNvPr id="20" name="Grafico 19">
          <a:extLst>
            <a:ext uri="{FF2B5EF4-FFF2-40B4-BE49-F238E27FC236}">
              <a16:creationId xmlns:a16="http://schemas.microsoft.com/office/drawing/2014/main" id="{C4075492-0216-4BB5-B0CF-CC48B81656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563880</xdr:colOff>
      <xdr:row>16</xdr:row>
      <xdr:rowOff>83820</xdr:rowOff>
    </xdr:from>
    <xdr:to>
      <xdr:col>30</xdr:col>
      <xdr:colOff>434340</xdr:colOff>
      <xdr:row>31</xdr:row>
      <xdr:rowOff>106680</xdr:rowOff>
    </xdr:to>
    <xdr:graphicFrame macro="">
      <xdr:nvGraphicFramePr>
        <xdr:cNvPr id="22" name="Grafico 21">
          <a:extLst>
            <a:ext uri="{FF2B5EF4-FFF2-40B4-BE49-F238E27FC236}">
              <a16:creationId xmlns:a16="http://schemas.microsoft.com/office/drawing/2014/main" id="{7854CCFC-E410-42CD-9978-93004D5CF7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E5A09-DFC3-49B5-8959-4D45EE29264D}">
  <dimension ref="A1:AY68"/>
  <sheetViews>
    <sheetView topLeftCell="A22" zoomScale="85" zoomScaleNormal="85" workbookViewId="0">
      <selection activeCell="A52" sqref="A52:B59"/>
    </sheetView>
  </sheetViews>
  <sheetFormatPr defaultRowHeight="15" x14ac:dyDescent="0.25"/>
  <cols>
    <col min="1" max="1" width="39.42578125" bestFit="1" customWidth="1"/>
    <col min="2" max="2" width="17.5703125" bestFit="1" customWidth="1"/>
    <col min="3" max="3" width="12.140625" bestFit="1" customWidth="1"/>
    <col min="4" max="4" width="12.7109375" customWidth="1"/>
    <col min="5" max="5" width="12" customWidth="1"/>
    <col min="6" max="6" width="12.85546875" bestFit="1" customWidth="1"/>
    <col min="7" max="7" width="13.7109375" customWidth="1"/>
    <col min="8" max="48" width="12.85546875" bestFit="1" customWidth="1"/>
    <col min="49" max="49" width="14" bestFit="1" customWidth="1"/>
    <col min="50" max="50" width="12.85546875" bestFit="1" customWidth="1"/>
    <col min="51" max="51" width="15.42578125" style="9" bestFit="1" customWidth="1"/>
  </cols>
  <sheetData>
    <row r="1" spans="1:49" ht="18.75" x14ac:dyDescent="0.3">
      <c r="A1" s="236" t="s">
        <v>1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</row>
    <row r="4" spans="1:49" x14ac:dyDescent="0.25">
      <c r="A4" s="234" t="s">
        <v>2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</row>
    <row r="7" spans="1:49" x14ac:dyDescent="0.25">
      <c r="A7" s="4" t="s">
        <v>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17</v>
      </c>
      <c r="J7" s="1" t="s">
        <v>18</v>
      </c>
      <c r="K7" s="1" t="s">
        <v>19</v>
      </c>
      <c r="L7" s="1" t="s">
        <v>20</v>
      </c>
      <c r="M7" s="1" t="s">
        <v>21</v>
      </c>
      <c r="N7" s="1" t="s">
        <v>22</v>
      </c>
      <c r="O7" s="1" t="s">
        <v>23</v>
      </c>
      <c r="P7" s="1" t="s">
        <v>24</v>
      </c>
      <c r="Q7" s="1" t="s">
        <v>25</v>
      </c>
      <c r="R7" s="1" t="s">
        <v>26</v>
      </c>
      <c r="S7" s="1" t="s">
        <v>27</v>
      </c>
      <c r="T7" s="1" t="s">
        <v>28</v>
      </c>
      <c r="U7" s="1" t="s">
        <v>29</v>
      </c>
      <c r="V7" s="1" t="s">
        <v>30</v>
      </c>
      <c r="W7" s="1" t="s">
        <v>31</v>
      </c>
      <c r="X7" s="1" t="s">
        <v>32</v>
      </c>
      <c r="Y7" s="1" t="s">
        <v>33</v>
      </c>
      <c r="Z7" s="1" t="s">
        <v>34</v>
      </c>
      <c r="AA7" s="1" t="s">
        <v>35</v>
      </c>
      <c r="AB7" s="1" t="s">
        <v>36</v>
      </c>
      <c r="AC7" s="1" t="s">
        <v>37</v>
      </c>
      <c r="AD7" s="1" t="s">
        <v>38</v>
      </c>
      <c r="AE7" s="1" t="s">
        <v>39</v>
      </c>
      <c r="AF7" s="1" t="s">
        <v>40</v>
      </c>
      <c r="AG7" s="1" t="s">
        <v>41</v>
      </c>
      <c r="AH7" s="1" t="s">
        <v>42</v>
      </c>
      <c r="AI7" s="1" t="s">
        <v>43</v>
      </c>
      <c r="AJ7" s="1" t="s">
        <v>44</v>
      </c>
      <c r="AK7" s="1" t="s">
        <v>45</v>
      </c>
      <c r="AL7" s="1" t="s">
        <v>46</v>
      </c>
      <c r="AM7" s="1" t="s">
        <v>47</v>
      </c>
      <c r="AN7" s="1" t="s">
        <v>48</v>
      </c>
      <c r="AO7" s="1" t="s">
        <v>49</v>
      </c>
      <c r="AP7" s="1" t="s">
        <v>50</v>
      </c>
      <c r="AQ7" s="1" t="s">
        <v>51</v>
      </c>
      <c r="AR7" s="1" t="s">
        <v>52</v>
      </c>
      <c r="AS7" s="1" t="s">
        <v>53</v>
      </c>
      <c r="AT7" s="1" t="s">
        <v>54</v>
      </c>
      <c r="AU7" s="1" t="s">
        <v>55</v>
      </c>
      <c r="AV7" s="1" t="s">
        <v>56</v>
      </c>
      <c r="AW7" s="1" t="s">
        <v>71</v>
      </c>
    </row>
    <row r="8" spans="1:49" x14ac:dyDescent="0.25">
      <c r="A8" s="5" t="s">
        <v>4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2">
        <f>'Riepilogo Costi Gestione'!$D4/4</f>
        <v>0</v>
      </c>
      <c r="J8" s="12">
        <f>'Riepilogo Costi Gestione'!$D4</f>
        <v>0</v>
      </c>
      <c r="K8" s="12">
        <f>'Riepilogo Costi Gestione'!$D4</f>
        <v>0</v>
      </c>
      <c r="L8" s="12">
        <f>'Riepilogo Costi Gestione'!$D4</f>
        <v>0</v>
      </c>
      <c r="M8" s="12">
        <f>'Riepilogo Costi Gestione'!$D4</f>
        <v>0</v>
      </c>
      <c r="N8" s="12">
        <f>'Riepilogo Costi Gestione'!$D4</f>
        <v>0</v>
      </c>
      <c r="O8" s="12">
        <f>'Riepilogo Costi Gestione'!$D4</f>
        <v>0</v>
      </c>
      <c r="P8" s="12">
        <f>'Riepilogo Costi Gestione'!$D4</f>
        <v>0</v>
      </c>
      <c r="Q8" s="12">
        <f>'Riepilogo Costi Gestione'!$D4</f>
        <v>0</v>
      </c>
      <c r="R8" s="12">
        <f>'Riepilogo Costi Gestione'!$D4</f>
        <v>0</v>
      </c>
      <c r="S8" s="12">
        <f>'Riepilogo Costi Gestione'!$D4</f>
        <v>0</v>
      </c>
      <c r="T8" s="12">
        <f>'Riepilogo Costi Gestione'!$D4</f>
        <v>0</v>
      </c>
      <c r="U8" s="12">
        <f>'Riepilogo Costi Gestione'!$D4</f>
        <v>0</v>
      </c>
      <c r="V8" s="12">
        <f>'Riepilogo Costi Gestione'!$D4</f>
        <v>0</v>
      </c>
      <c r="W8" s="12">
        <f>'Riepilogo Costi Gestione'!$D4</f>
        <v>0</v>
      </c>
      <c r="X8" s="12">
        <f>'Riepilogo Costi Gestione'!$D4</f>
        <v>0</v>
      </c>
      <c r="Y8" s="12">
        <f>'Riepilogo Costi Gestione'!$D4</f>
        <v>0</v>
      </c>
      <c r="Z8" s="12">
        <f>'Riepilogo Costi Gestione'!$D4</f>
        <v>0</v>
      </c>
      <c r="AA8" s="12">
        <f>'Riepilogo Costi Gestione'!$D4</f>
        <v>0</v>
      </c>
      <c r="AB8" s="12">
        <f>'Riepilogo Costi Gestione'!$D4</f>
        <v>0</v>
      </c>
      <c r="AC8" s="12">
        <f>'Riepilogo Costi Gestione'!$D4</f>
        <v>0</v>
      </c>
      <c r="AD8" s="12">
        <f>'Riepilogo Costi Gestione'!$D4</f>
        <v>0</v>
      </c>
      <c r="AE8" s="12">
        <f>'Riepilogo Costi Gestione'!$D4</f>
        <v>0</v>
      </c>
      <c r="AF8" s="12">
        <f>'Riepilogo Costi Gestione'!$D4</f>
        <v>0</v>
      </c>
      <c r="AG8" s="12">
        <f>'Riepilogo Costi Gestione'!$D4</f>
        <v>0</v>
      </c>
      <c r="AH8" s="12">
        <f>'Riepilogo Costi Gestione'!$D4</f>
        <v>0</v>
      </c>
      <c r="AI8" s="12">
        <f>'Riepilogo Costi Gestione'!$D4</f>
        <v>0</v>
      </c>
      <c r="AJ8" s="12">
        <f>'Riepilogo Costi Gestione'!$D4</f>
        <v>0</v>
      </c>
      <c r="AK8" s="12">
        <f>'Riepilogo Costi Gestione'!$D4</f>
        <v>0</v>
      </c>
      <c r="AL8" s="12">
        <f>'Riepilogo Costi Gestione'!$D4</f>
        <v>0</v>
      </c>
      <c r="AM8" s="12">
        <f>'Riepilogo Costi Gestione'!$D4</f>
        <v>0</v>
      </c>
      <c r="AN8" s="12">
        <f>'Riepilogo Costi Gestione'!$D4</f>
        <v>0</v>
      </c>
      <c r="AO8" s="12">
        <f>'Riepilogo Costi Gestione'!$D4</f>
        <v>0</v>
      </c>
      <c r="AP8" s="12">
        <f>'Riepilogo Costi Gestione'!$D4</f>
        <v>0</v>
      </c>
      <c r="AQ8" s="12">
        <f>'Riepilogo Costi Gestione'!$D4</f>
        <v>0</v>
      </c>
      <c r="AR8" s="12">
        <f>'Riepilogo Costi Gestione'!$D4</f>
        <v>0</v>
      </c>
      <c r="AS8" s="12">
        <f>'Riepilogo Costi Gestione'!$D4</f>
        <v>0</v>
      </c>
      <c r="AT8" s="12">
        <f>'Riepilogo Costi Gestione'!$D4</f>
        <v>0</v>
      </c>
      <c r="AU8" s="12">
        <f>'Riepilogo Costi Gestione'!$D4</f>
        <v>0</v>
      </c>
      <c r="AV8" s="12">
        <f>'Riepilogo Costi Gestione'!$D4</f>
        <v>0</v>
      </c>
      <c r="AW8" s="11">
        <f>SUM(B8:AV8)</f>
        <v>0</v>
      </c>
    </row>
    <row r="9" spans="1:49" x14ac:dyDescent="0.25">
      <c r="A9" s="5" t="s">
        <v>5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2">
        <f>'Riepilogo Costi Gestione'!$D5/4</f>
        <v>0</v>
      </c>
      <c r="J9" s="12">
        <f>'Riepilogo Costi Gestione'!$D5</f>
        <v>0</v>
      </c>
      <c r="K9" s="12">
        <f>'Riepilogo Costi Gestione'!$D5</f>
        <v>0</v>
      </c>
      <c r="L9" s="12">
        <f>'Riepilogo Costi Gestione'!$D5</f>
        <v>0</v>
      </c>
      <c r="M9" s="12">
        <f>'Riepilogo Costi Gestione'!$D5</f>
        <v>0</v>
      </c>
      <c r="N9" s="12">
        <f>'Riepilogo Costi Gestione'!$D5</f>
        <v>0</v>
      </c>
      <c r="O9" s="12">
        <f>'Riepilogo Costi Gestione'!$D5</f>
        <v>0</v>
      </c>
      <c r="P9" s="12">
        <f>'Riepilogo Costi Gestione'!$D5</f>
        <v>0</v>
      </c>
      <c r="Q9" s="12">
        <f>'Riepilogo Costi Gestione'!$D5</f>
        <v>0</v>
      </c>
      <c r="R9" s="12">
        <f>'Riepilogo Costi Gestione'!$D5</f>
        <v>0</v>
      </c>
      <c r="S9" s="12">
        <f>'Riepilogo Costi Gestione'!$D5</f>
        <v>0</v>
      </c>
      <c r="T9" s="12">
        <f>'Riepilogo Costi Gestione'!$D5</f>
        <v>0</v>
      </c>
      <c r="U9" s="12">
        <f>'Riepilogo Costi Gestione'!$D5</f>
        <v>0</v>
      </c>
      <c r="V9" s="12">
        <f>'Riepilogo Costi Gestione'!$D5</f>
        <v>0</v>
      </c>
      <c r="W9" s="12">
        <f>'Riepilogo Costi Gestione'!$D5</f>
        <v>0</v>
      </c>
      <c r="X9" s="12">
        <f>'Riepilogo Costi Gestione'!$D5</f>
        <v>0</v>
      </c>
      <c r="Y9" s="12">
        <f>'Riepilogo Costi Gestione'!$D5</f>
        <v>0</v>
      </c>
      <c r="Z9" s="12">
        <f>'Riepilogo Costi Gestione'!$D5</f>
        <v>0</v>
      </c>
      <c r="AA9" s="12">
        <f>'Riepilogo Costi Gestione'!$D5</f>
        <v>0</v>
      </c>
      <c r="AB9" s="12">
        <f>'Riepilogo Costi Gestione'!$D5</f>
        <v>0</v>
      </c>
      <c r="AC9" s="12">
        <f>'Riepilogo Costi Gestione'!$D5</f>
        <v>0</v>
      </c>
      <c r="AD9" s="12">
        <f>'Riepilogo Costi Gestione'!$D5</f>
        <v>0</v>
      </c>
      <c r="AE9" s="12">
        <f>'Riepilogo Costi Gestione'!$D5</f>
        <v>0</v>
      </c>
      <c r="AF9" s="12">
        <f>'Riepilogo Costi Gestione'!$D5</f>
        <v>0</v>
      </c>
      <c r="AG9" s="12">
        <f>'Riepilogo Costi Gestione'!$D5</f>
        <v>0</v>
      </c>
      <c r="AH9" s="12">
        <f>'Riepilogo Costi Gestione'!$D5</f>
        <v>0</v>
      </c>
      <c r="AI9" s="12">
        <f>'Riepilogo Costi Gestione'!$D5</f>
        <v>0</v>
      </c>
      <c r="AJ9" s="12">
        <f>'Riepilogo Costi Gestione'!$D5</f>
        <v>0</v>
      </c>
      <c r="AK9" s="12">
        <f>'Riepilogo Costi Gestione'!$D5</f>
        <v>0</v>
      </c>
      <c r="AL9" s="12">
        <f>'Riepilogo Costi Gestione'!$D5</f>
        <v>0</v>
      </c>
      <c r="AM9" s="12">
        <f>'Riepilogo Costi Gestione'!$D5</f>
        <v>0</v>
      </c>
      <c r="AN9" s="12">
        <f>'Riepilogo Costi Gestione'!$D5</f>
        <v>0</v>
      </c>
      <c r="AO9" s="12">
        <f>'Riepilogo Costi Gestione'!$D5</f>
        <v>0</v>
      </c>
      <c r="AP9" s="12">
        <f>'Riepilogo Costi Gestione'!$D5</f>
        <v>0</v>
      </c>
      <c r="AQ9" s="12">
        <f>'Riepilogo Costi Gestione'!$D5</f>
        <v>0</v>
      </c>
      <c r="AR9" s="12">
        <f>'Riepilogo Costi Gestione'!$D5</f>
        <v>0</v>
      </c>
      <c r="AS9" s="12">
        <f>'Riepilogo Costi Gestione'!$D5</f>
        <v>0</v>
      </c>
      <c r="AT9" s="12">
        <f>'Riepilogo Costi Gestione'!$D5</f>
        <v>0</v>
      </c>
      <c r="AU9" s="12">
        <f>'Riepilogo Costi Gestione'!$D5</f>
        <v>0</v>
      </c>
      <c r="AV9" s="12">
        <f>'Riepilogo Costi Gestione'!$D5</f>
        <v>0</v>
      </c>
      <c r="AW9" s="11">
        <f t="shared" ref="AW9:AW21" si="0">SUM(B9:AV9)</f>
        <v>0</v>
      </c>
    </row>
    <row r="10" spans="1:49" x14ac:dyDescent="0.25">
      <c r="A10" s="5" t="s">
        <v>6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2">
        <f>'Riepilogo Costi Gestione'!$D6/4*3</f>
        <v>52.3125</v>
      </c>
      <c r="J10" s="12">
        <f>'Riepilogo Costi Gestione'!$D6</f>
        <v>69.75</v>
      </c>
      <c r="K10" s="12">
        <f>'Riepilogo Costi Gestione'!$D6</f>
        <v>69.75</v>
      </c>
      <c r="L10" s="12">
        <f>'Riepilogo Costi Gestione'!$D6</f>
        <v>69.75</v>
      </c>
      <c r="M10" s="12">
        <f>'Riepilogo Costi Gestione'!$D6</f>
        <v>69.75</v>
      </c>
      <c r="N10" s="12">
        <f>'Riepilogo Costi Gestione'!$D6</f>
        <v>69.75</v>
      </c>
      <c r="O10" s="12">
        <f>'Riepilogo Costi Gestione'!$D6</f>
        <v>69.75</v>
      </c>
      <c r="P10" s="12">
        <f>'Riepilogo Costi Gestione'!$D6</f>
        <v>69.75</v>
      </c>
      <c r="Q10" s="12">
        <f>'Riepilogo Costi Gestione'!$D6</f>
        <v>69.75</v>
      </c>
      <c r="R10" s="12">
        <f>'Riepilogo Costi Gestione'!$D6</f>
        <v>69.75</v>
      </c>
      <c r="S10" s="12">
        <f>'Riepilogo Costi Gestione'!$D6</f>
        <v>69.75</v>
      </c>
      <c r="T10" s="12">
        <f>'Riepilogo Costi Gestione'!$D6</f>
        <v>69.75</v>
      </c>
      <c r="U10" s="12">
        <f>'Riepilogo Costi Gestione'!$D6</f>
        <v>69.75</v>
      </c>
      <c r="V10" s="12">
        <f>'Riepilogo Costi Gestione'!$D6</f>
        <v>69.75</v>
      </c>
      <c r="W10" s="12">
        <f>'Riepilogo Costi Gestione'!$D6</f>
        <v>69.75</v>
      </c>
      <c r="X10" s="12">
        <f>'Riepilogo Costi Gestione'!$D6</f>
        <v>69.75</v>
      </c>
      <c r="Y10" s="12">
        <f>'Riepilogo Costi Gestione'!$D6</f>
        <v>69.75</v>
      </c>
      <c r="Z10" s="12">
        <f>'Riepilogo Costi Gestione'!$D6</f>
        <v>69.75</v>
      </c>
      <c r="AA10" s="12">
        <f>'Riepilogo Costi Gestione'!$D6</f>
        <v>69.75</v>
      </c>
      <c r="AB10" s="12">
        <f>'Riepilogo Costi Gestione'!$D6</f>
        <v>69.75</v>
      </c>
      <c r="AC10" s="12">
        <f>'Riepilogo Costi Gestione'!$D6</f>
        <v>69.75</v>
      </c>
      <c r="AD10" s="12">
        <f>'Riepilogo Costi Gestione'!$D6</f>
        <v>69.75</v>
      </c>
      <c r="AE10" s="12">
        <f>'Riepilogo Costi Gestione'!$D6</f>
        <v>69.75</v>
      </c>
      <c r="AF10" s="12">
        <f>'Riepilogo Costi Gestione'!$D6</f>
        <v>69.75</v>
      </c>
      <c r="AG10" s="12">
        <f>'Riepilogo Costi Gestione'!$D6</f>
        <v>69.75</v>
      </c>
      <c r="AH10" s="12">
        <f>'Riepilogo Costi Gestione'!$D6</f>
        <v>69.75</v>
      </c>
      <c r="AI10" s="12">
        <f>'Riepilogo Costi Gestione'!$D6</f>
        <v>69.75</v>
      </c>
      <c r="AJ10" s="12">
        <f>'Riepilogo Costi Gestione'!$D6</f>
        <v>69.75</v>
      </c>
      <c r="AK10" s="12">
        <f>'Riepilogo Costi Gestione'!$D6</f>
        <v>69.75</v>
      </c>
      <c r="AL10" s="12">
        <f>'Riepilogo Costi Gestione'!$D6</f>
        <v>69.75</v>
      </c>
      <c r="AM10" s="12">
        <f>'Riepilogo Costi Gestione'!$D6</f>
        <v>69.75</v>
      </c>
      <c r="AN10" s="12">
        <f>'Riepilogo Costi Gestione'!$D6</f>
        <v>69.75</v>
      </c>
      <c r="AO10" s="12">
        <f>'Riepilogo Costi Gestione'!$D6</f>
        <v>69.75</v>
      </c>
      <c r="AP10" s="12">
        <f>'Riepilogo Costi Gestione'!$D6</f>
        <v>69.75</v>
      </c>
      <c r="AQ10" s="12">
        <f>'Riepilogo Costi Gestione'!$D6</f>
        <v>69.75</v>
      </c>
      <c r="AR10" s="12">
        <f>'Riepilogo Costi Gestione'!$D6</f>
        <v>69.75</v>
      </c>
      <c r="AS10" s="12">
        <f>'Riepilogo Costi Gestione'!$D6</f>
        <v>69.75</v>
      </c>
      <c r="AT10" s="12">
        <f>'Riepilogo Costi Gestione'!$D6</f>
        <v>69.75</v>
      </c>
      <c r="AU10" s="12">
        <f>'Riepilogo Costi Gestione'!$D6</f>
        <v>69.75</v>
      </c>
      <c r="AV10" s="12">
        <f>'Riepilogo Costi Gestione'!$D6</f>
        <v>69.75</v>
      </c>
      <c r="AW10" s="11">
        <f t="shared" si="0"/>
        <v>2772.5625</v>
      </c>
    </row>
    <row r="11" spans="1:49" x14ac:dyDescent="0.25">
      <c r="A11" s="5" t="s">
        <v>7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2">
        <f>'Riepilogo Costi Gestione'!$D$7</f>
        <v>104.625</v>
      </c>
      <c r="N11" s="11">
        <v>0</v>
      </c>
      <c r="O11" s="11">
        <v>0</v>
      </c>
      <c r="P11" s="11">
        <v>0</v>
      </c>
      <c r="Q11" s="11">
        <v>0</v>
      </c>
      <c r="R11" s="12">
        <f>R10*1.5</f>
        <v>104.625</v>
      </c>
      <c r="S11" s="11">
        <v>0</v>
      </c>
      <c r="T11" s="11">
        <v>0</v>
      </c>
      <c r="U11" s="11">
        <v>0</v>
      </c>
      <c r="V11" s="11">
        <v>0</v>
      </c>
      <c r="W11" s="12">
        <f>W10*1.5</f>
        <v>104.625</v>
      </c>
      <c r="X11" s="11">
        <v>0</v>
      </c>
      <c r="Y11" s="11">
        <v>0</v>
      </c>
      <c r="Z11" s="11">
        <v>0</v>
      </c>
      <c r="AA11" s="11">
        <v>0</v>
      </c>
      <c r="AB11" s="12">
        <f>AB10*1.5</f>
        <v>104.625</v>
      </c>
      <c r="AC11" s="11">
        <v>0</v>
      </c>
      <c r="AD11" s="11">
        <v>0</v>
      </c>
      <c r="AE11" s="11">
        <v>0</v>
      </c>
      <c r="AF11" s="11">
        <v>0</v>
      </c>
      <c r="AG11" s="12">
        <f>AG10*1.5</f>
        <v>104.625</v>
      </c>
      <c r="AH11" s="11">
        <v>0</v>
      </c>
      <c r="AI11" s="11">
        <v>0</v>
      </c>
      <c r="AJ11" s="11">
        <v>0</v>
      </c>
      <c r="AK11" s="11">
        <v>0</v>
      </c>
      <c r="AL11" s="12">
        <f>AL10*1.5</f>
        <v>104.625</v>
      </c>
      <c r="AM11" s="11">
        <v>0</v>
      </c>
      <c r="AN11" s="11">
        <v>0</v>
      </c>
      <c r="AO11" s="11">
        <v>0</v>
      </c>
      <c r="AP11" s="11">
        <v>0</v>
      </c>
      <c r="AQ11" s="12">
        <f>AQ10*1.5</f>
        <v>104.625</v>
      </c>
      <c r="AR11" s="11">
        <v>0</v>
      </c>
      <c r="AS11" s="11">
        <v>0</v>
      </c>
      <c r="AT11" s="11">
        <v>0</v>
      </c>
      <c r="AU11" s="11">
        <v>0</v>
      </c>
      <c r="AV11" s="12">
        <f>AV10*1.5</f>
        <v>104.625</v>
      </c>
      <c r="AW11" s="11">
        <f t="shared" si="0"/>
        <v>837</v>
      </c>
    </row>
    <row r="12" spans="1:49" x14ac:dyDescent="0.25">
      <c r="A12" s="6" t="s">
        <v>8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2">
        <f>'Riepilogo Costi Gestione'!$D8/4</f>
        <v>0</v>
      </c>
      <c r="J12" s="12">
        <f>'Riepilogo Costi Gestione'!$D8</f>
        <v>0</v>
      </c>
      <c r="K12" s="12">
        <f>'Riepilogo Costi Gestione'!$D8</f>
        <v>0</v>
      </c>
      <c r="L12" s="12">
        <f>'Riepilogo Costi Gestione'!$D8</f>
        <v>0</v>
      </c>
      <c r="M12" s="12">
        <f>'Riepilogo Costi Gestione'!$D8</f>
        <v>0</v>
      </c>
      <c r="N12" s="12">
        <f>'Riepilogo Costi Gestione'!$D8</f>
        <v>0</v>
      </c>
      <c r="O12" s="12">
        <f>'Riepilogo Costi Gestione'!$D8</f>
        <v>0</v>
      </c>
      <c r="P12" s="12">
        <f>'Riepilogo Costi Gestione'!$D8</f>
        <v>0</v>
      </c>
      <c r="Q12" s="12">
        <f>'Riepilogo Costi Gestione'!$D8</f>
        <v>0</v>
      </c>
      <c r="R12" s="12">
        <f>'Riepilogo Costi Gestione'!$D8</f>
        <v>0</v>
      </c>
      <c r="S12" s="12">
        <f>'Riepilogo Costi Gestione'!$D8</f>
        <v>0</v>
      </c>
      <c r="T12" s="12">
        <f>'Riepilogo Costi Gestione'!$D8</f>
        <v>0</v>
      </c>
      <c r="U12" s="12">
        <f>'Riepilogo Costi Gestione'!$D8</f>
        <v>0</v>
      </c>
      <c r="V12" s="12">
        <f>'Riepilogo Costi Gestione'!$D8</f>
        <v>0</v>
      </c>
      <c r="W12" s="12">
        <f>'Riepilogo Costi Gestione'!$D8</f>
        <v>0</v>
      </c>
      <c r="X12" s="12">
        <f>'Riepilogo Costi Gestione'!$D8</f>
        <v>0</v>
      </c>
      <c r="Y12" s="12">
        <f>'Riepilogo Costi Gestione'!$D8</f>
        <v>0</v>
      </c>
      <c r="Z12" s="12">
        <f>'Riepilogo Costi Gestione'!$D8</f>
        <v>0</v>
      </c>
      <c r="AA12" s="12">
        <f>'Riepilogo Costi Gestione'!$D8</f>
        <v>0</v>
      </c>
      <c r="AB12" s="12">
        <f>'Riepilogo Costi Gestione'!$D8</f>
        <v>0</v>
      </c>
      <c r="AC12" s="12">
        <f>'Riepilogo Costi Gestione'!$D8</f>
        <v>0</v>
      </c>
      <c r="AD12" s="12">
        <f>'Riepilogo Costi Gestione'!$D8</f>
        <v>0</v>
      </c>
      <c r="AE12" s="12">
        <f>'Riepilogo Costi Gestione'!$D8</f>
        <v>0</v>
      </c>
      <c r="AF12" s="12">
        <f>'Riepilogo Costi Gestione'!$D8</f>
        <v>0</v>
      </c>
      <c r="AG12" s="12">
        <f>'Riepilogo Costi Gestione'!$D8</f>
        <v>0</v>
      </c>
      <c r="AH12" s="12">
        <f>'Riepilogo Costi Gestione'!$D8</f>
        <v>0</v>
      </c>
      <c r="AI12" s="12">
        <f>'Riepilogo Costi Gestione'!$D8</f>
        <v>0</v>
      </c>
      <c r="AJ12" s="12">
        <f>'Riepilogo Costi Gestione'!$D8</f>
        <v>0</v>
      </c>
      <c r="AK12" s="12">
        <f>'Riepilogo Costi Gestione'!$D8</f>
        <v>0</v>
      </c>
      <c r="AL12" s="12">
        <f>'Riepilogo Costi Gestione'!$D8</f>
        <v>0</v>
      </c>
      <c r="AM12" s="12">
        <f>'Riepilogo Costi Gestione'!$D8</f>
        <v>0</v>
      </c>
      <c r="AN12" s="12">
        <f>'Riepilogo Costi Gestione'!$D8</f>
        <v>0</v>
      </c>
      <c r="AO12" s="12">
        <f>'Riepilogo Costi Gestione'!$D8</f>
        <v>0</v>
      </c>
      <c r="AP12" s="12">
        <f>'Riepilogo Costi Gestione'!$D8</f>
        <v>0</v>
      </c>
      <c r="AQ12" s="12">
        <f>'Riepilogo Costi Gestione'!$D8</f>
        <v>0</v>
      </c>
      <c r="AR12" s="12">
        <f>'Riepilogo Costi Gestione'!$D8</f>
        <v>0</v>
      </c>
      <c r="AS12" s="12">
        <f>'Riepilogo Costi Gestione'!$D8</f>
        <v>0</v>
      </c>
      <c r="AT12" s="12">
        <f>'Riepilogo Costi Gestione'!$D8</f>
        <v>0</v>
      </c>
      <c r="AU12" s="12">
        <f>'Riepilogo Costi Gestione'!$D8</f>
        <v>0</v>
      </c>
      <c r="AV12" s="12">
        <f>'Riepilogo Costi Gestione'!$D8</f>
        <v>0</v>
      </c>
      <c r="AW12" s="11">
        <f t="shared" si="0"/>
        <v>0</v>
      </c>
    </row>
    <row r="13" spans="1:49" x14ac:dyDescent="0.25">
      <c r="A13" s="5" t="s">
        <v>163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2">
        <f>'Riepilogo Costi Gestione'!$D9/4</f>
        <v>0</v>
      </c>
      <c r="J13" s="12">
        <f>'Riepilogo Costi Gestione'!$D9</f>
        <v>0</v>
      </c>
      <c r="K13" s="12">
        <f>'Riepilogo Costi Gestione'!$D9</f>
        <v>0</v>
      </c>
      <c r="L13" s="12">
        <f>'Riepilogo Costi Gestione'!$D9</f>
        <v>0</v>
      </c>
      <c r="M13" s="12">
        <f>'Riepilogo Costi Gestione'!$D9</f>
        <v>0</v>
      </c>
      <c r="N13" s="12">
        <f>'Riepilogo Costi Gestione'!$D9</f>
        <v>0</v>
      </c>
      <c r="O13" s="12">
        <f>'Riepilogo Costi Gestione'!$D9</f>
        <v>0</v>
      </c>
      <c r="P13" s="12">
        <f>'Riepilogo Costi Gestione'!$D9</f>
        <v>0</v>
      </c>
      <c r="Q13" s="12">
        <f>'Riepilogo Costi Gestione'!$D9</f>
        <v>0</v>
      </c>
      <c r="R13" s="12">
        <f>'Riepilogo Costi Gestione'!$D9</f>
        <v>0</v>
      </c>
      <c r="S13" s="12">
        <f>'Riepilogo Costi Gestione'!$D9</f>
        <v>0</v>
      </c>
      <c r="T13" s="12">
        <f>'Riepilogo Costi Gestione'!$D9</f>
        <v>0</v>
      </c>
      <c r="U13" s="12">
        <f>'Riepilogo Costi Gestione'!$D9</f>
        <v>0</v>
      </c>
      <c r="V13" s="12">
        <f>'Riepilogo Costi Gestione'!$D9</f>
        <v>0</v>
      </c>
      <c r="W13" s="12">
        <f>'Riepilogo Costi Gestione'!$D9</f>
        <v>0</v>
      </c>
      <c r="X13" s="12">
        <f>'Riepilogo Costi Gestione'!$D9</f>
        <v>0</v>
      </c>
      <c r="Y13" s="12">
        <f>'Riepilogo Costi Gestione'!$D9</f>
        <v>0</v>
      </c>
      <c r="Z13" s="12">
        <f>'Riepilogo Costi Gestione'!$D9</f>
        <v>0</v>
      </c>
      <c r="AA13" s="12">
        <f>'Riepilogo Costi Gestione'!$D9</f>
        <v>0</v>
      </c>
      <c r="AB13" s="12">
        <f>'Riepilogo Costi Gestione'!$D9</f>
        <v>0</v>
      </c>
      <c r="AC13" s="12">
        <f>'Riepilogo Costi Gestione'!$D9</f>
        <v>0</v>
      </c>
      <c r="AD13" s="12">
        <f>'Riepilogo Costi Gestione'!$D9</f>
        <v>0</v>
      </c>
      <c r="AE13" s="12">
        <f>'Riepilogo Costi Gestione'!$D9</f>
        <v>0</v>
      </c>
      <c r="AF13" s="12">
        <f>'Riepilogo Costi Gestione'!$D9</f>
        <v>0</v>
      </c>
      <c r="AG13" s="12">
        <f>'Riepilogo Costi Gestione'!$D9</f>
        <v>0</v>
      </c>
      <c r="AH13" s="12">
        <f>'Riepilogo Costi Gestione'!$D9</f>
        <v>0</v>
      </c>
      <c r="AI13" s="12">
        <f>'Riepilogo Costi Gestione'!$D9</f>
        <v>0</v>
      </c>
      <c r="AJ13" s="12">
        <f>'Riepilogo Costi Gestione'!$D9</f>
        <v>0</v>
      </c>
      <c r="AK13" s="12">
        <f>'Riepilogo Costi Gestione'!$D9</f>
        <v>0</v>
      </c>
      <c r="AL13" s="12">
        <f>'Riepilogo Costi Gestione'!$D9</f>
        <v>0</v>
      </c>
      <c r="AM13" s="12">
        <f>'Riepilogo Costi Gestione'!$D9</f>
        <v>0</v>
      </c>
      <c r="AN13" s="12">
        <f>'Riepilogo Costi Gestione'!$D9</f>
        <v>0</v>
      </c>
      <c r="AO13" s="12">
        <f>'Riepilogo Costi Gestione'!$D9</f>
        <v>0</v>
      </c>
      <c r="AP13" s="12">
        <f>'Riepilogo Costi Gestione'!$D9</f>
        <v>0</v>
      </c>
      <c r="AQ13" s="12">
        <f>'Riepilogo Costi Gestione'!$D9</f>
        <v>0</v>
      </c>
      <c r="AR13" s="12">
        <f>'Riepilogo Costi Gestione'!$D9</f>
        <v>0</v>
      </c>
      <c r="AS13" s="12">
        <f>'Riepilogo Costi Gestione'!$D9</f>
        <v>0</v>
      </c>
      <c r="AT13" s="12">
        <f>'Riepilogo Costi Gestione'!$D9</f>
        <v>0</v>
      </c>
      <c r="AU13" s="12">
        <f>'Riepilogo Costi Gestione'!$D9</f>
        <v>0</v>
      </c>
      <c r="AV13" s="12">
        <f>'Riepilogo Costi Gestione'!$D9</f>
        <v>0</v>
      </c>
      <c r="AW13" s="11">
        <f t="shared" si="0"/>
        <v>0</v>
      </c>
    </row>
    <row r="14" spans="1:49" x14ac:dyDescent="0.25">
      <c r="A14" s="5" t="s">
        <v>10</v>
      </c>
      <c r="B14" s="11">
        <f>'Riepilogo Costi Gestione'!$D$10</f>
        <v>2921616.4745795866</v>
      </c>
      <c r="C14" s="11">
        <f>'Riepilogo Costi Gestione'!$D$10</f>
        <v>2921616.4745795866</v>
      </c>
      <c r="D14" s="11">
        <f>'Riepilogo Costi Gestione'!$D$10</f>
        <v>2921616.4745795866</v>
      </c>
      <c r="E14" s="11">
        <f>'Riepilogo Costi Gestione'!$D$10</f>
        <v>2921616.4745795866</v>
      </c>
      <c r="F14" s="11">
        <f>'Riepilogo Costi Gestione'!$D$10</f>
        <v>2921616.4745795866</v>
      </c>
      <c r="G14" s="11">
        <f>'Riepilogo Costi Gestione'!$D$10</f>
        <v>2921616.4745795866</v>
      </c>
      <c r="H14" s="11">
        <f>'Riepilogo Costi Gestione'!$D$10</f>
        <v>2921616.4745795866</v>
      </c>
      <c r="I14" s="11">
        <f>'Riepilogo Costi Gestione'!$D$10/4</f>
        <v>730404.11864489666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1">
        <f t="shared" si="0"/>
        <v>21181719.440702006</v>
      </c>
    </row>
    <row r="15" spans="1:49" x14ac:dyDescent="0.25">
      <c r="A15" s="5" t="s">
        <v>11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f t="shared" si="0"/>
        <v>0</v>
      </c>
    </row>
    <row r="16" spans="1:49" x14ac:dyDescent="0.25">
      <c r="A16" s="6" t="s">
        <v>12</v>
      </c>
      <c r="B16" s="11">
        <f>'Riepilogo Costi Gestione'!$D12</f>
        <v>0</v>
      </c>
      <c r="C16" s="11">
        <f>'Riepilogo Costi Gestione'!$D12</f>
        <v>0</v>
      </c>
      <c r="D16" s="11">
        <f>'Riepilogo Costi Gestione'!$D12</f>
        <v>0</v>
      </c>
      <c r="E16" s="11">
        <f>'Riepilogo Costi Gestione'!$D12</f>
        <v>0</v>
      </c>
      <c r="F16" s="11">
        <f>'Riepilogo Costi Gestione'!$D12</f>
        <v>0</v>
      </c>
      <c r="G16" s="11">
        <f>'Riepilogo Costi Gestione'!$D12</f>
        <v>0</v>
      </c>
      <c r="H16" s="11">
        <f>'Riepilogo Costi Gestione'!$D12/4*3</f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0</v>
      </c>
      <c r="AM16" s="11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2">
        <v>0</v>
      </c>
      <c r="AW16" s="11">
        <f t="shared" si="0"/>
        <v>0</v>
      </c>
    </row>
    <row r="17" spans="1:51" x14ac:dyDescent="0.25">
      <c r="A17" s="5" t="s">
        <v>166</v>
      </c>
      <c r="B17" s="11">
        <f>'Costi investimento'!B73</f>
        <v>0</v>
      </c>
      <c r="C17" s="11">
        <f>'Costi investimento'!C73</f>
        <v>0</v>
      </c>
      <c r="D17" s="11">
        <f>'Costi investimento'!D73</f>
        <v>0</v>
      </c>
      <c r="E17" s="11">
        <f>'Costi investimento'!E73</f>
        <v>2469646.368888889</v>
      </c>
      <c r="F17" s="11">
        <f>'Costi investimento'!F73</f>
        <v>4939292.7377777779</v>
      </c>
      <c r="G17" s="11">
        <f>'Costi investimento'!G73</f>
        <v>3704469.5533333337</v>
      </c>
      <c r="H17" s="11">
        <f>'Costi investimento'!H73</f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1">
        <f t="shared" si="0"/>
        <v>11113408.66</v>
      </c>
      <c r="AX17" s="11"/>
    </row>
    <row r="18" spans="1:51" x14ac:dyDescent="0.25">
      <c r="A18" s="7" t="s">
        <v>167</v>
      </c>
      <c r="B18" s="11">
        <f>'Costi investimento'!B74</f>
        <v>0</v>
      </c>
      <c r="C18" s="11">
        <f>'Costi investimento'!C74</f>
        <v>170000</v>
      </c>
      <c r="D18" s="11">
        <f>'Costi investimento'!D74</f>
        <v>85000</v>
      </c>
      <c r="E18" s="11">
        <f>'Costi investimento'!E74</f>
        <v>0</v>
      </c>
      <c r="F18" s="11">
        <f>'Costi investimento'!F74</f>
        <v>0</v>
      </c>
      <c r="G18" s="11">
        <f>'Costi investimento'!G74</f>
        <v>0</v>
      </c>
      <c r="H18" s="11">
        <f>'Costi investimento'!H74</f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1">
        <f t="shared" si="0"/>
        <v>255000</v>
      </c>
    </row>
    <row r="19" spans="1:51" s="25" customFormat="1" x14ac:dyDescent="0.25">
      <c r="A19" s="5" t="s">
        <v>164</v>
      </c>
      <c r="B19" s="11">
        <f>'Costi investimento'!B75</f>
        <v>7500</v>
      </c>
      <c r="C19" s="11">
        <f>'Costi investimento'!C75</f>
        <v>29000</v>
      </c>
      <c r="D19" s="11">
        <f>'Costi investimento'!D75</f>
        <v>33500</v>
      </c>
      <c r="E19" s="11">
        <f>'Costi investimento'!E75</f>
        <v>292166.66666666651</v>
      </c>
      <c r="F19" s="11">
        <f>'Costi investimento'!F75</f>
        <v>135833.33333333393</v>
      </c>
      <c r="G19" s="11">
        <f>'Costi investimento'!G75</f>
        <v>154999.99999999988</v>
      </c>
      <c r="H19" s="11">
        <f>'Costi investimento'!H75</f>
        <v>65000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1">
        <f t="shared" si="0"/>
        <v>718000.00000000035</v>
      </c>
      <c r="AY19" s="9"/>
    </row>
    <row r="20" spans="1:51" s="25" customFormat="1" x14ac:dyDescent="0.25">
      <c r="A20" s="7" t="s">
        <v>165</v>
      </c>
      <c r="B20" s="11">
        <f>'Costi investimento'!B76</f>
        <v>0</v>
      </c>
      <c r="C20" s="11">
        <f>'Costi investimento'!C76</f>
        <v>0</v>
      </c>
      <c r="D20" s="11">
        <f>'Costi investimento'!D76</f>
        <v>0</v>
      </c>
      <c r="E20" s="11">
        <f>'Costi investimento'!E76</f>
        <v>0</v>
      </c>
      <c r="F20" s="11">
        <f>'Costi investimento'!F76</f>
        <v>53397.834999999999</v>
      </c>
      <c r="G20" s="11">
        <f>'Costi investimento'!G76</f>
        <v>160193.505</v>
      </c>
      <c r="H20" s="11">
        <f>'Costi investimento'!H76</f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1">
        <f t="shared" si="0"/>
        <v>213591.34</v>
      </c>
      <c r="AY20" s="9"/>
    </row>
    <row r="21" spans="1:51" x14ac:dyDescent="0.25">
      <c r="A21" s="7" t="s">
        <v>14</v>
      </c>
      <c r="B21" s="11">
        <f>'Costi investimento'!B77</f>
        <v>0</v>
      </c>
      <c r="C21" s="11">
        <f>'Costi investimento'!C77</f>
        <v>0</v>
      </c>
      <c r="D21" s="11">
        <f>'Costi investimento'!D77</f>
        <v>0</v>
      </c>
      <c r="E21" s="11">
        <f>'Costi investimento'!E77</f>
        <v>0</v>
      </c>
      <c r="F21" s="11">
        <f>'Costi investimento'!F77</f>
        <v>0</v>
      </c>
      <c r="G21" s="11">
        <f>'Costi investimento'!G77</f>
        <v>0</v>
      </c>
      <c r="H21" s="11">
        <f>'Costi investimento'!H77</f>
        <v>0</v>
      </c>
      <c r="I21" s="12">
        <f>'Riepilogo Costi Gestione'!$E17/4</f>
        <v>0</v>
      </c>
      <c r="J21" s="12">
        <f>'Riepilogo Costi Gestione'!$E17/4</f>
        <v>0</v>
      </c>
      <c r="K21" s="12">
        <f>'Riepilogo Costi Gestione'!$E17/4</f>
        <v>0</v>
      </c>
      <c r="L21" s="12">
        <f>'Riepilogo Costi Gestione'!$E17/4</f>
        <v>0</v>
      </c>
      <c r="M21" s="12">
        <f>'Riepilogo Costi Gestione'!$E17/4</f>
        <v>0</v>
      </c>
      <c r="N21" s="12">
        <f>'Riepilogo Costi Gestione'!$E17/4</f>
        <v>0</v>
      </c>
      <c r="O21" s="12">
        <f>'Riepilogo Costi Gestione'!$E17/4</f>
        <v>0</v>
      </c>
      <c r="P21" s="12">
        <f>'Riepilogo Costi Gestione'!$E17/4</f>
        <v>0</v>
      </c>
      <c r="Q21" s="12">
        <f>'Riepilogo Costi Gestione'!$E17/4</f>
        <v>0</v>
      </c>
      <c r="R21" s="12">
        <f>'Riepilogo Costi Gestione'!$E17/4</f>
        <v>0</v>
      </c>
      <c r="S21" s="12">
        <f>'Riepilogo Costi Gestione'!$E17/4</f>
        <v>0</v>
      </c>
      <c r="T21" s="12">
        <f>'Riepilogo Costi Gestione'!$E17/4</f>
        <v>0</v>
      </c>
      <c r="U21" s="12">
        <f>'Riepilogo Costi Gestione'!$E17/4</f>
        <v>0</v>
      </c>
      <c r="V21" s="12">
        <f>'Riepilogo Costi Gestione'!$E17/4</f>
        <v>0</v>
      </c>
      <c r="W21" s="12">
        <f>'Riepilogo Costi Gestione'!$E17/4</f>
        <v>0</v>
      </c>
      <c r="X21" s="12">
        <f>'Riepilogo Costi Gestione'!$E17/4</f>
        <v>0</v>
      </c>
      <c r="Y21" s="12">
        <f>'Riepilogo Costi Gestione'!$E17/4</f>
        <v>0</v>
      </c>
      <c r="Z21" s="12">
        <f>'Riepilogo Costi Gestione'!$E17/4</f>
        <v>0</v>
      </c>
      <c r="AA21" s="12">
        <f>'Riepilogo Costi Gestione'!$E17/4</f>
        <v>0</v>
      </c>
      <c r="AB21" s="12">
        <f>'Riepilogo Costi Gestione'!$E17/4</f>
        <v>0</v>
      </c>
      <c r="AC21" s="12">
        <f>'Riepilogo Costi Gestione'!$E17/4</f>
        <v>0</v>
      </c>
      <c r="AD21" s="12">
        <f>'Riepilogo Costi Gestione'!$E17/4</f>
        <v>0</v>
      </c>
      <c r="AE21" s="12">
        <f>'Riepilogo Costi Gestione'!$E17/4</f>
        <v>0</v>
      </c>
      <c r="AF21" s="12">
        <f>'Riepilogo Costi Gestione'!$E17/4</f>
        <v>0</v>
      </c>
      <c r="AG21" s="12">
        <f>'Riepilogo Costi Gestione'!$E17/4</f>
        <v>0</v>
      </c>
      <c r="AH21" s="12">
        <f>'Riepilogo Costi Gestione'!$E17/4</f>
        <v>0</v>
      </c>
      <c r="AI21" s="12">
        <f>'Riepilogo Costi Gestione'!$E17/4</f>
        <v>0</v>
      </c>
      <c r="AJ21" s="12">
        <f>'Riepilogo Costi Gestione'!$E17/4</f>
        <v>0</v>
      </c>
      <c r="AK21" s="12">
        <f>'Riepilogo Costi Gestione'!$E17/4</f>
        <v>0</v>
      </c>
      <c r="AL21" s="12">
        <f>'Riepilogo Costi Gestione'!$E17/4</f>
        <v>0</v>
      </c>
      <c r="AM21" s="12">
        <f>'Riepilogo Costi Gestione'!$E17/4</f>
        <v>0</v>
      </c>
      <c r="AN21" s="12">
        <f>'Riepilogo Costi Gestione'!$E17/4</f>
        <v>0</v>
      </c>
      <c r="AO21" s="12">
        <f>'Riepilogo Costi Gestione'!$E17/4</f>
        <v>0</v>
      </c>
      <c r="AP21" s="12">
        <f>'Riepilogo Costi Gestione'!$E17/4</f>
        <v>0</v>
      </c>
      <c r="AQ21" s="12">
        <f>'Riepilogo Costi Gestione'!$E17/4</f>
        <v>0</v>
      </c>
      <c r="AR21" s="12">
        <f>'Riepilogo Costi Gestione'!$E17/4</f>
        <v>0</v>
      </c>
      <c r="AS21" s="12">
        <f>'Riepilogo Costi Gestione'!$E17/4</f>
        <v>0</v>
      </c>
      <c r="AT21" s="12">
        <f>'Riepilogo Costi Gestione'!$E17/4</f>
        <v>0</v>
      </c>
      <c r="AU21" s="12">
        <f>'Riepilogo Costi Gestione'!$E17/4</f>
        <v>0</v>
      </c>
      <c r="AV21" s="12">
        <f>-'Riepilogo Costi Gestione'!$D17</f>
        <v>-615000</v>
      </c>
      <c r="AW21" s="11">
        <f t="shared" si="0"/>
        <v>-615000</v>
      </c>
    </row>
    <row r="22" spans="1:51" s="21" customFormat="1" x14ac:dyDescent="0.25">
      <c r="A22" s="8" t="s">
        <v>15</v>
      </c>
      <c r="B22" s="71">
        <f>SUM(B8:B21)</f>
        <v>2929116.4745795866</v>
      </c>
      <c r="C22" s="71">
        <f t="shared" ref="C22:AW22" si="1">SUM(C8:C21)</f>
        <v>3120616.4745795866</v>
      </c>
      <c r="D22" s="71">
        <f t="shared" si="1"/>
        <v>3040116.4745795866</v>
      </c>
      <c r="E22" s="71">
        <f t="shared" si="1"/>
        <v>5683429.5101351421</v>
      </c>
      <c r="F22" s="71">
        <f t="shared" si="1"/>
        <v>8050140.3806906985</v>
      </c>
      <c r="G22" s="71">
        <f t="shared" si="1"/>
        <v>6941279.5329129202</v>
      </c>
      <c r="H22" s="71">
        <f t="shared" si="1"/>
        <v>2986616.4745795866</v>
      </c>
      <c r="I22" s="71">
        <f t="shared" si="1"/>
        <v>730456.43114489666</v>
      </c>
      <c r="J22" s="71">
        <f t="shared" si="1"/>
        <v>69.75</v>
      </c>
      <c r="K22" s="71">
        <f t="shared" si="1"/>
        <v>69.75</v>
      </c>
      <c r="L22" s="71">
        <f t="shared" si="1"/>
        <v>69.75</v>
      </c>
      <c r="M22" s="71">
        <f t="shared" si="1"/>
        <v>174.375</v>
      </c>
      <c r="N22" s="71">
        <f t="shared" si="1"/>
        <v>69.75</v>
      </c>
      <c r="O22" s="71">
        <f t="shared" si="1"/>
        <v>69.75</v>
      </c>
      <c r="P22" s="71">
        <f t="shared" si="1"/>
        <v>69.75</v>
      </c>
      <c r="Q22" s="71">
        <f t="shared" si="1"/>
        <v>69.75</v>
      </c>
      <c r="R22" s="71">
        <f t="shared" si="1"/>
        <v>174.375</v>
      </c>
      <c r="S22" s="71">
        <f t="shared" si="1"/>
        <v>69.75</v>
      </c>
      <c r="T22" s="71">
        <f t="shared" si="1"/>
        <v>69.75</v>
      </c>
      <c r="U22" s="71">
        <f t="shared" si="1"/>
        <v>69.75</v>
      </c>
      <c r="V22" s="71">
        <f t="shared" si="1"/>
        <v>69.75</v>
      </c>
      <c r="W22" s="71">
        <f t="shared" si="1"/>
        <v>174.375</v>
      </c>
      <c r="X22" s="71">
        <f t="shared" si="1"/>
        <v>69.75</v>
      </c>
      <c r="Y22" s="71">
        <f t="shared" si="1"/>
        <v>69.75</v>
      </c>
      <c r="Z22" s="71">
        <f t="shared" si="1"/>
        <v>69.75</v>
      </c>
      <c r="AA22" s="71">
        <f t="shared" si="1"/>
        <v>69.75</v>
      </c>
      <c r="AB22" s="71">
        <f t="shared" si="1"/>
        <v>174.375</v>
      </c>
      <c r="AC22" s="71">
        <f t="shared" si="1"/>
        <v>69.75</v>
      </c>
      <c r="AD22" s="71">
        <f t="shared" si="1"/>
        <v>69.75</v>
      </c>
      <c r="AE22" s="71">
        <f t="shared" si="1"/>
        <v>69.75</v>
      </c>
      <c r="AF22" s="71">
        <f t="shared" si="1"/>
        <v>69.75</v>
      </c>
      <c r="AG22" s="71">
        <f t="shared" si="1"/>
        <v>174.375</v>
      </c>
      <c r="AH22" s="71">
        <f t="shared" si="1"/>
        <v>69.75</v>
      </c>
      <c r="AI22" s="71">
        <f t="shared" si="1"/>
        <v>69.75</v>
      </c>
      <c r="AJ22" s="71">
        <f t="shared" si="1"/>
        <v>69.75</v>
      </c>
      <c r="AK22" s="71">
        <f t="shared" si="1"/>
        <v>69.75</v>
      </c>
      <c r="AL22" s="71">
        <f t="shared" si="1"/>
        <v>174.375</v>
      </c>
      <c r="AM22" s="71">
        <f t="shared" si="1"/>
        <v>69.75</v>
      </c>
      <c r="AN22" s="71">
        <f t="shared" si="1"/>
        <v>69.75</v>
      </c>
      <c r="AO22" s="71">
        <f t="shared" si="1"/>
        <v>69.75</v>
      </c>
      <c r="AP22" s="71">
        <f t="shared" si="1"/>
        <v>69.75</v>
      </c>
      <c r="AQ22" s="71">
        <f t="shared" si="1"/>
        <v>174.375</v>
      </c>
      <c r="AR22" s="71">
        <f t="shared" si="1"/>
        <v>69.75</v>
      </c>
      <c r="AS22" s="71">
        <f t="shared" si="1"/>
        <v>69.75</v>
      </c>
      <c r="AT22" s="71">
        <f t="shared" si="1"/>
        <v>69.75</v>
      </c>
      <c r="AU22" s="71">
        <f t="shared" si="1"/>
        <v>69.75</v>
      </c>
      <c r="AV22" s="71">
        <f t="shared" si="1"/>
        <v>-614825.625</v>
      </c>
      <c r="AW22" s="71">
        <f t="shared" si="1"/>
        <v>32870329.003202006</v>
      </c>
      <c r="AY22" s="72"/>
    </row>
    <row r="23" spans="1:51" x14ac:dyDescent="0.25">
      <c r="B23" s="11"/>
    </row>
    <row r="26" spans="1:51" x14ac:dyDescent="0.25">
      <c r="A26" s="235" t="s">
        <v>76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</row>
    <row r="29" spans="1:51" x14ac:dyDescent="0.25">
      <c r="A29" s="21" t="s">
        <v>3</v>
      </c>
      <c r="B29" s="1" t="s">
        <v>17</v>
      </c>
      <c r="C29" s="1" t="s">
        <v>18</v>
      </c>
      <c r="D29" s="1" t="s">
        <v>19</v>
      </c>
      <c r="E29" s="1" t="s">
        <v>20</v>
      </c>
      <c r="F29" s="1" t="s">
        <v>21</v>
      </c>
      <c r="G29" s="1" t="s">
        <v>22</v>
      </c>
      <c r="H29" s="1" t="s">
        <v>23</v>
      </c>
      <c r="I29" s="1" t="s">
        <v>24</v>
      </c>
      <c r="J29" s="1" t="s">
        <v>25</v>
      </c>
      <c r="K29" s="1" t="s">
        <v>26</v>
      </c>
      <c r="L29" s="1" t="s">
        <v>27</v>
      </c>
      <c r="M29" s="1" t="s">
        <v>28</v>
      </c>
      <c r="N29" s="1" t="s">
        <v>29</v>
      </c>
      <c r="O29" s="1" t="s">
        <v>30</v>
      </c>
      <c r="P29" s="1" t="s">
        <v>31</v>
      </c>
      <c r="Q29" s="1" t="s">
        <v>32</v>
      </c>
      <c r="R29" s="1" t="s">
        <v>33</v>
      </c>
      <c r="S29" s="1" t="s">
        <v>34</v>
      </c>
      <c r="T29" s="1" t="s">
        <v>35</v>
      </c>
      <c r="U29" s="1" t="s">
        <v>36</v>
      </c>
      <c r="V29" s="1" t="s">
        <v>37</v>
      </c>
      <c r="W29" s="1" t="s">
        <v>38</v>
      </c>
      <c r="X29" s="1" t="s">
        <v>39</v>
      </c>
      <c r="Y29" s="1" t="s">
        <v>40</v>
      </c>
      <c r="Z29" s="1" t="s">
        <v>41</v>
      </c>
      <c r="AA29" s="1" t="s">
        <v>42</v>
      </c>
      <c r="AB29" s="1" t="s">
        <v>43</v>
      </c>
      <c r="AC29" s="1" t="s">
        <v>44</v>
      </c>
      <c r="AD29" s="1" t="s">
        <v>45</v>
      </c>
      <c r="AE29" s="1" t="s">
        <v>46</v>
      </c>
      <c r="AF29" s="1" t="s">
        <v>47</v>
      </c>
      <c r="AG29" s="1" t="s">
        <v>48</v>
      </c>
      <c r="AH29" s="1" t="s">
        <v>49</v>
      </c>
      <c r="AI29" s="1" t="s">
        <v>50</v>
      </c>
      <c r="AJ29" s="1" t="s">
        <v>51</v>
      </c>
      <c r="AK29" s="1" t="s">
        <v>52</v>
      </c>
      <c r="AL29" s="1" t="s">
        <v>53</v>
      </c>
      <c r="AM29" s="1" t="s">
        <v>54</v>
      </c>
      <c r="AN29" s="1" t="s">
        <v>55</v>
      </c>
      <c r="AO29" s="1" t="s">
        <v>56</v>
      </c>
      <c r="AP29" s="1" t="s">
        <v>57</v>
      </c>
      <c r="AQ29" s="1" t="s">
        <v>58</v>
      </c>
      <c r="AR29" s="1" t="s">
        <v>59</v>
      </c>
      <c r="AS29" s="1" t="s">
        <v>60</v>
      </c>
      <c r="AT29" s="1" t="s">
        <v>61</v>
      </c>
      <c r="AU29" s="1" t="s">
        <v>62</v>
      </c>
      <c r="AV29" s="1" t="s">
        <v>63</v>
      </c>
      <c r="AW29" s="1" t="s">
        <v>71</v>
      </c>
    </row>
    <row r="30" spans="1:51" x14ac:dyDescent="0.25">
      <c r="A30" t="s">
        <v>4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f>SUM(B30:AV30)</f>
        <v>0</v>
      </c>
    </row>
    <row r="31" spans="1:51" x14ac:dyDescent="0.25">
      <c r="A31" t="s">
        <v>5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f t="shared" ref="AW31:AW38" si="2">SUM(B31:AV31)</f>
        <v>0</v>
      </c>
    </row>
    <row r="32" spans="1:51" x14ac:dyDescent="0.25">
      <c r="A32" t="s">
        <v>16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0</v>
      </c>
      <c r="AM32" s="11">
        <v>0</v>
      </c>
      <c r="AN32" s="11">
        <v>0</v>
      </c>
      <c r="AO32" s="11">
        <v>0</v>
      </c>
      <c r="AP32" s="11">
        <v>0</v>
      </c>
      <c r="AQ32" s="11">
        <v>0</v>
      </c>
      <c r="AR32" s="11">
        <v>0</v>
      </c>
      <c r="AS32" s="11">
        <v>0</v>
      </c>
      <c r="AT32" s="11">
        <v>0</v>
      </c>
      <c r="AU32" s="11">
        <v>0</v>
      </c>
      <c r="AV32" s="11">
        <v>0</v>
      </c>
      <c r="AW32" s="11">
        <f t="shared" si="2"/>
        <v>0</v>
      </c>
    </row>
    <row r="33" spans="1:51" x14ac:dyDescent="0.25">
      <c r="A33" t="s">
        <v>7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0</v>
      </c>
      <c r="AN33" s="11">
        <v>0</v>
      </c>
      <c r="AO33" s="11">
        <v>0</v>
      </c>
      <c r="AP33" s="11">
        <v>0</v>
      </c>
      <c r="AQ33" s="11">
        <v>0</v>
      </c>
      <c r="AR33" s="11">
        <v>0</v>
      </c>
      <c r="AS33" s="11">
        <v>0</v>
      </c>
      <c r="AT33" s="11">
        <v>0</v>
      </c>
      <c r="AU33" s="11">
        <v>0</v>
      </c>
      <c r="AV33" s="11">
        <v>0</v>
      </c>
      <c r="AW33" s="11">
        <f t="shared" si="2"/>
        <v>0</v>
      </c>
    </row>
    <row r="34" spans="1:51" x14ac:dyDescent="0.25">
      <c r="A34" t="s">
        <v>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f t="shared" si="2"/>
        <v>0</v>
      </c>
    </row>
    <row r="35" spans="1:51" x14ac:dyDescent="0.25">
      <c r="A35" t="s">
        <v>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f t="shared" si="2"/>
        <v>0</v>
      </c>
    </row>
    <row r="36" spans="1:51" x14ac:dyDescent="0.25">
      <c r="A36" t="s">
        <v>10</v>
      </c>
      <c r="B36" s="11">
        <f>'Riepilogo Costi Gestione'!$D$10</f>
        <v>2921616.4745795866</v>
      </c>
      <c r="C36" s="11">
        <f>'Riepilogo Costi Gestione'!$D$10</f>
        <v>2921616.4745795866</v>
      </c>
      <c r="D36" s="11">
        <f>'Riepilogo Costi Gestione'!$D$10</f>
        <v>2921616.4745795866</v>
      </c>
      <c r="E36" s="11">
        <f>'Riepilogo Costi Gestione'!$D$10</f>
        <v>2921616.4745795866</v>
      </c>
      <c r="F36" s="11">
        <f>'Riepilogo Costi Gestione'!$D$10</f>
        <v>2921616.4745795866</v>
      </c>
      <c r="G36" s="11">
        <f>'Riepilogo Costi Gestione'!$D$10</f>
        <v>2921616.4745795866</v>
      </c>
      <c r="H36" s="11">
        <f>'Riepilogo Costi Gestione'!$D$10</f>
        <v>2921616.4745795866</v>
      </c>
      <c r="I36" s="11">
        <f>'Riepilogo Costi Gestione'!$D$10</f>
        <v>2921616.4745795866</v>
      </c>
      <c r="J36" s="11">
        <f>'Riepilogo Costi Gestione'!$D$10</f>
        <v>2921616.4745795866</v>
      </c>
      <c r="K36" s="11">
        <f>'Riepilogo Costi Gestione'!$D$10</f>
        <v>2921616.4745795866</v>
      </c>
      <c r="L36" s="11">
        <f>'Riepilogo Costi Gestione'!$D$10</f>
        <v>2921616.4745795866</v>
      </c>
      <c r="M36" s="11">
        <f>'Riepilogo Costi Gestione'!$D$10</f>
        <v>2921616.4745795866</v>
      </c>
      <c r="N36" s="11">
        <f>'Riepilogo Costi Gestione'!$D$10</f>
        <v>2921616.4745795866</v>
      </c>
      <c r="O36" s="11">
        <f>'Riepilogo Costi Gestione'!$D$10</f>
        <v>2921616.4745795866</v>
      </c>
      <c r="P36" s="11">
        <f>'Riepilogo Costi Gestione'!$D$10</f>
        <v>2921616.4745795866</v>
      </c>
      <c r="Q36" s="11">
        <f>'Riepilogo Costi Gestione'!$D$10</f>
        <v>2921616.4745795866</v>
      </c>
      <c r="R36" s="11">
        <f>'Riepilogo Costi Gestione'!$D$10</f>
        <v>2921616.4745795866</v>
      </c>
      <c r="S36" s="11">
        <f>'Riepilogo Costi Gestione'!$D$10</f>
        <v>2921616.4745795866</v>
      </c>
      <c r="T36" s="11">
        <f>'Riepilogo Costi Gestione'!$D$10</f>
        <v>2921616.4745795866</v>
      </c>
      <c r="U36" s="11">
        <f>'Riepilogo Costi Gestione'!$D$10</f>
        <v>2921616.4745795866</v>
      </c>
      <c r="V36" s="11">
        <f>'Riepilogo Costi Gestione'!$D$10</f>
        <v>2921616.4745795866</v>
      </c>
      <c r="W36" s="11">
        <f>'Riepilogo Costi Gestione'!$D$10</f>
        <v>2921616.4745795866</v>
      </c>
      <c r="X36" s="11">
        <f>'Riepilogo Costi Gestione'!$D$10</f>
        <v>2921616.4745795866</v>
      </c>
      <c r="Y36" s="11">
        <f>'Riepilogo Costi Gestione'!$D$10</f>
        <v>2921616.4745795866</v>
      </c>
      <c r="Z36" s="11">
        <f>'Riepilogo Costi Gestione'!$D$10</f>
        <v>2921616.4745795866</v>
      </c>
      <c r="AA36" s="11">
        <f>'Riepilogo Costi Gestione'!$D$10</f>
        <v>2921616.4745795866</v>
      </c>
      <c r="AB36" s="11">
        <f>'Riepilogo Costi Gestione'!$D$10</f>
        <v>2921616.4745795866</v>
      </c>
      <c r="AC36" s="11">
        <f>'Riepilogo Costi Gestione'!$D$10</f>
        <v>2921616.4745795866</v>
      </c>
      <c r="AD36" s="11">
        <f>'Riepilogo Costi Gestione'!$D$10</f>
        <v>2921616.4745795866</v>
      </c>
      <c r="AE36" s="11">
        <f>'Riepilogo Costi Gestione'!$D$10</f>
        <v>2921616.4745795866</v>
      </c>
      <c r="AF36" s="11">
        <f>'Riepilogo Costi Gestione'!$D$10</f>
        <v>2921616.4745795866</v>
      </c>
      <c r="AG36" s="11">
        <f>'Riepilogo Costi Gestione'!$D$10</f>
        <v>2921616.4745795866</v>
      </c>
      <c r="AH36" s="11">
        <f>'Riepilogo Costi Gestione'!$D$10</f>
        <v>2921616.4745795866</v>
      </c>
      <c r="AI36" s="11">
        <f>'Riepilogo Costi Gestione'!$D$10</f>
        <v>2921616.4745795866</v>
      </c>
      <c r="AJ36" s="11">
        <f>'Riepilogo Costi Gestione'!$D$10</f>
        <v>2921616.4745795866</v>
      </c>
      <c r="AK36" s="11">
        <f>'Riepilogo Costi Gestione'!$D$10</f>
        <v>2921616.4745795866</v>
      </c>
      <c r="AL36" s="11">
        <f>'Riepilogo Costi Gestione'!$D$10</f>
        <v>2921616.4745795866</v>
      </c>
      <c r="AM36" s="11">
        <f>'Riepilogo Costi Gestione'!$D$10</f>
        <v>2921616.4745795866</v>
      </c>
      <c r="AN36" s="11">
        <f>'Riepilogo Costi Gestione'!$D$10</f>
        <v>2921616.4745795866</v>
      </c>
      <c r="AO36" s="11">
        <f>'Riepilogo Costi Gestione'!$D$10</f>
        <v>2921616.4745795866</v>
      </c>
      <c r="AP36" s="11">
        <f>'Riepilogo Costi Gestione'!$D$10</f>
        <v>2921616.4745795866</v>
      </c>
      <c r="AQ36" s="11">
        <f>'Riepilogo Costi Gestione'!$D$10</f>
        <v>2921616.4745795866</v>
      </c>
      <c r="AR36" s="11">
        <f>'Riepilogo Costi Gestione'!$D$10</f>
        <v>2921616.4745795866</v>
      </c>
      <c r="AS36" s="11">
        <f>'Riepilogo Costi Gestione'!$D$10</f>
        <v>2921616.4745795866</v>
      </c>
      <c r="AT36" s="11">
        <f>'Riepilogo Costi Gestione'!$D$10</f>
        <v>2921616.4745795866</v>
      </c>
      <c r="AU36" s="11">
        <f>'Riepilogo Costi Gestione'!$D$10</f>
        <v>2921616.4745795866</v>
      </c>
      <c r="AV36" s="11">
        <f>'Riepilogo Costi Gestione'!$D$10</f>
        <v>2921616.4745795866</v>
      </c>
      <c r="AW36" s="11">
        <f t="shared" si="2"/>
        <v>137315974.30524057</v>
      </c>
    </row>
    <row r="37" spans="1:51" x14ac:dyDescent="0.25">
      <c r="A37" t="s">
        <v>11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0</v>
      </c>
      <c r="AN37" s="11">
        <v>0</v>
      </c>
      <c r="AO37" s="11">
        <v>0</v>
      </c>
      <c r="AP37" s="11">
        <v>0</v>
      </c>
      <c r="AQ37" s="11">
        <v>0</v>
      </c>
      <c r="AR37" s="11">
        <v>0</v>
      </c>
      <c r="AS37" s="11">
        <v>0</v>
      </c>
      <c r="AT37" s="11">
        <v>0</v>
      </c>
      <c r="AU37" s="11">
        <v>0</v>
      </c>
      <c r="AV37" s="11">
        <v>0</v>
      </c>
      <c r="AW37" s="11">
        <f t="shared" si="2"/>
        <v>0</v>
      </c>
    </row>
    <row r="38" spans="1:51" x14ac:dyDescent="0.25">
      <c r="A38" t="s">
        <v>12</v>
      </c>
      <c r="B38" s="11">
        <f>'Riepilogo Costi Gestione'!$D12</f>
        <v>0</v>
      </c>
      <c r="C38" s="11">
        <f>'Riepilogo Costi Gestione'!$D12</f>
        <v>0</v>
      </c>
      <c r="D38" s="11">
        <f>'Riepilogo Costi Gestione'!$D12</f>
        <v>0</v>
      </c>
      <c r="E38" s="11">
        <f>'Riepilogo Costi Gestione'!$D12</f>
        <v>0</v>
      </c>
      <c r="F38" s="11">
        <f>'Riepilogo Costi Gestione'!$D12</f>
        <v>0</v>
      </c>
      <c r="G38" s="11">
        <f>'Riepilogo Costi Gestione'!$D12</f>
        <v>0</v>
      </c>
      <c r="H38" s="11">
        <f>'Riepilogo Costi Gestione'!$D12</f>
        <v>0</v>
      </c>
      <c r="I38" s="11">
        <f>'Riepilogo Costi Gestione'!$D12</f>
        <v>0</v>
      </c>
      <c r="J38" s="11">
        <f>'Riepilogo Costi Gestione'!$D12</f>
        <v>0</v>
      </c>
      <c r="K38" s="11">
        <f>'Riepilogo Costi Gestione'!$D12</f>
        <v>0</v>
      </c>
      <c r="L38" s="11">
        <f>'Riepilogo Costi Gestione'!$D12</f>
        <v>0</v>
      </c>
      <c r="M38" s="11">
        <f>'Riepilogo Costi Gestione'!$D12</f>
        <v>0</v>
      </c>
      <c r="N38" s="11">
        <f>'Riepilogo Costi Gestione'!$D12</f>
        <v>0</v>
      </c>
      <c r="O38" s="11">
        <f>'Riepilogo Costi Gestione'!$D12</f>
        <v>0</v>
      </c>
      <c r="P38" s="11">
        <f>'Riepilogo Costi Gestione'!$D12</f>
        <v>0</v>
      </c>
      <c r="Q38" s="11">
        <f>'Riepilogo Costi Gestione'!$D12</f>
        <v>0</v>
      </c>
      <c r="R38" s="11">
        <f>'Riepilogo Costi Gestione'!$D12</f>
        <v>0</v>
      </c>
      <c r="S38" s="11">
        <f>'Riepilogo Costi Gestione'!$D12</f>
        <v>0</v>
      </c>
      <c r="T38" s="11">
        <f>'Riepilogo Costi Gestione'!$D12</f>
        <v>0</v>
      </c>
      <c r="U38" s="11">
        <f>'Riepilogo Costi Gestione'!$D12</f>
        <v>0</v>
      </c>
      <c r="V38" s="11">
        <f>'Riepilogo Costi Gestione'!$D12</f>
        <v>0</v>
      </c>
      <c r="W38" s="11">
        <f>'Riepilogo Costi Gestione'!$D12</f>
        <v>0</v>
      </c>
      <c r="X38" s="11">
        <f>'Riepilogo Costi Gestione'!$D12</f>
        <v>0</v>
      </c>
      <c r="Y38" s="11">
        <f>'Riepilogo Costi Gestione'!$D12</f>
        <v>0</v>
      </c>
      <c r="Z38" s="11">
        <f>'Riepilogo Costi Gestione'!$D12</f>
        <v>0</v>
      </c>
      <c r="AA38" s="11">
        <f>'Riepilogo Costi Gestione'!$D12</f>
        <v>0</v>
      </c>
      <c r="AB38" s="11">
        <f>'Riepilogo Costi Gestione'!$D12</f>
        <v>0</v>
      </c>
      <c r="AC38" s="11">
        <f>'Riepilogo Costi Gestione'!$D12</f>
        <v>0</v>
      </c>
      <c r="AD38" s="11">
        <f>'Riepilogo Costi Gestione'!$D12</f>
        <v>0</v>
      </c>
      <c r="AE38" s="11">
        <f>'Riepilogo Costi Gestione'!$D12</f>
        <v>0</v>
      </c>
      <c r="AF38" s="11">
        <f>'Riepilogo Costi Gestione'!$D12</f>
        <v>0</v>
      </c>
      <c r="AG38" s="11">
        <f>'Riepilogo Costi Gestione'!$D12</f>
        <v>0</v>
      </c>
      <c r="AH38" s="11">
        <f>'Riepilogo Costi Gestione'!$D12</f>
        <v>0</v>
      </c>
      <c r="AI38" s="11">
        <f>'Riepilogo Costi Gestione'!$D12</f>
        <v>0</v>
      </c>
      <c r="AJ38" s="11">
        <f>'Riepilogo Costi Gestione'!$D12</f>
        <v>0</v>
      </c>
      <c r="AK38" s="11">
        <f>'Riepilogo Costi Gestione'!$D12</f>
        <v>0</v>
      </c>
      <c r="AL38" s="11">
        <f>'Riepilogo Costi Gestione'!$D12</f>
        <v>0</v>
      </c>
      <c r="AM38" s="11">
        <f>'Riepilogo Costi Gestione'!$D12</f>
        <v>0</v>
      </c>
      <c r="AN38" s="11">
        <f>'Riepilogo Costi Gestione'!$D12</f>
        <v>0</v>
      </c>
      <c r="AO38" s="11">
        <f>'Riepilogo Costi Gestione'!$D12</f>
        <v>0</v>
      </c>
      <c r="AP38" s="11">
        <f>'Riepilogo Costi Gestione'!$D12</f>
        <v>0</v>
      </c>
      <c r="AQ38" s="11">
        <f>'Riepilogo Costi Gestione'!$D12</f>
        <v>0</v>
      </c>
      <c r="AR38" s="11">
        <f>'Riepilogo Costi Gestione'!$D12</f>
        <v>0</v>
      </c>
      <c r="AS38" s="11">
        <f>'Riepilogo Costi Gestione'!$D12</f>
        <v>0</v>
      </c>
      <c r="AT38" s="11">
        <f>'Riepilogo Costi Gestione'!$D12</f>
        <v>0</v>
      </c>
      <c r="AU38" s="11">
        <f>'Riepilogo Costi Gestione'!$D12</f>
        <v>0</v>
      </c>
      <c r="AV38" s="11">
        <f>'Riepilogo Costi Gestione'!$D12</f>
        <v>0</v>
      </c>
      <c r="AW38" s="11">
        <f t="shared" si="2"/>
        <v>0</v>
      </c>
    </row>
    <row r="39" spans="1:51" s="21" customFormat="1" x14ac:dyDescent="0.25">
      <c r="A39" s="21" t="s">
        <v>15</v>
      </c>
      <c r="B39" s="71">
        <f>SUM(B30:B38)</f>
        <v>2921616.4745795866</v>
      </c>
      <c r="C39" s="71">
        <f t="shared" ref="C39:AW39" si="3">SUM(C30:C38)</f>
        <v>2921616.4745795866</v>
      </c>
      <c r="D39" s="71">
        <f t="shared" si="3"/>
        <v>2921616.4745795866</v>
      </c>
      <c r="E39" s="71">
        <f t="shared" si="3"/>
        <v>2921616.4745795866</v>
      </c>
      <c r="F39" s="71">
        <f t="shared" si="3"/>
        <v>2921616.4745795866</v>
      </c>
      <c r="G39" s="71">
        <f t="shared" si="3"/>
        <v>2921616.4745795866</v>
      </c>
      <c r="H39" s="71">
        <f t="shared" si="3"/>
        <v>2921616.4745795866</v>
      </c>
      <c r="I39" s="71">
        <f t="shared" si="3"/>
        <v>2921616.4745795866</v>
      </c>
      <c r="J39" s="71">
        <f t="shared" si="3"/>
        <v>2921616.4745795866</v>
      </c>
      <c r="K39" s="71">
        <f t="shared" si="3"/>
        <v>2921616.4745795866</v>
      </c>
      <c r="L39" s="71">
        <f t="shared" si="3"/>
        <v>2921616.4745795866</v>
      </c>
      <c r="M39" s="71">
        <f t="shared" si="3"/>
        <v>2921616.4745795866</v>
      </c>
      <c r="N39" s="71">
        <f t="shared" si="3"/>
        <v>2921616.4745795866</v>
      </c>
      <c r="O39" s="71">
        <f t="shared" si="3"/>
        <v>2921616.4745795866</v>
      </c>
      <c r="P39" s="71">
        <f t="shared" si="3"/>
        <v>2921616.4745795866</v>
      </c>
      <c r="Q39" s="71">
        <f t="shared" si="3"/>
        <v>2921616.4745795866</v>
      </c>
      <c r="R39" s="71">
        <f t="shared" si="3"/>
        <v>2921616.4745795866</v>
      </c>
      <c r="S39" s="71">
        <f t="shared" si="3"/>
        <v>2921616.4745795866</v>
      </c>
      <c r="T39" s="71">
        <f t="shared" si="3"/>
        <v>2921616.4745795866</v>
      </c>
      <c r="U39" s="71">
        <f t="shared" si="3"/>
        <v>2921616.4745795866</v>
      </c>
      <c r="V39" s="71">
        <f t="shared" si="3"/>
        <v>2921616.4745795866</v>
      </c>
      <c r="W39" s="71">
        <f t="shared" si="3"/>
        <v>2921616.4745795866</v>
      </c>
      <c r="X39" s="71">
        <f t="shared" si="3"/>
        <v>2921616.4745795866</v>
      </c>
      <c r="Y39" s="71">
        <f t="shared" si="3"/>
        <v>2921616.4745795866</v>
      </c>
      <c r="Z39" s="71">
        <f t="shared" si="3"/>
        <v>2921616.4745795866</v>
      </c>
      <c r="AA39" s="71">
        <f t="shared" si="3"/>
        <v>2921616.4745795866</v>
      </c>
      <c r="AB39" s="71">
        <f t="shared" si="3"/>
        <v>2921616.4745795866</v>
      </c>
      <c r="AC39" s="71">
        <f t="shared" si="3"/>
        <v>2921616.4745795866</v>
      </c>
      <c r="AD39" s="71">
        <f t="shared" si="3"/>
        <v>2921616.4745795866</v>
      </c>
      <c r="AE39" s="71">
        <f t="shared" si="3"/>
        <v>2921616.4745795866</v>
      </c>
      <c r="AF39" s="71">
        <f t="shared" si="3"/>
        <v>2921616.4745795866</v>
      </c>
      <c r="AG39" s="71">
        <f t="shared" si="3"/>
        <v>2921616.4745795866</v>
      </c>
      <c r="AH39" s="71">
        <f t="shared" si="3"/>
        <v>2921616.4745795866</v>
      </c>
      <c r="AI39" s="71">
        <f t="shared" si="3"/>
        <v>2921616.4745795866</v>
      </c>
      <c r="AJ39" s="71">
        <f t="shared" si="3"/>
        <v>2921616.4745795866</v>
      </c>
      <c r="AK39" s="71">
        <f t="shared" si="3"/>
        <v>2921616.4745795866</v>
      </c>
      <c r="AL39" s="71">
        <f t="shared" si="3"/>
        <v>2921616.4745795866</v>
      </c>
      <c r="AM39" s="71">
        <f t="shared" si="3"/>
        <v>2921616.4745795866</v>
      </c>
      <c r="AN39" s="71">
        <f t="shared" si="3"/>
        <v>2921616.4745795866</v>
      </c>
      <c r="AO39" s="71">
        <f t="shared" si="3"/>
        <v>2921616.4745795866</v>
      </c>
      <c r="AP39" s="71">
        <f t="shared" si="3"/>
        <v>2921616.4745795866</v>
      </c>
      <c r="AQ39" s="71">
        <f t="shared" si="3"/>
        <v>2921616.4745795866</v>
      </c>
      <c r="AR39" s="71">
        <f t="shared" si="3"/>
        <v>2921616.4745795866</v>
      </c>
      <c r="AS39" s="71">
        <f t="shared" si="3"/>
        <v>2921616.4745795866</v>
      </c>
      <c r="AT39" s="71">
        <f t="shared" si="3"/>
        <v>2921616.4745795866</v>
      </c>
      <c r="AU39" s="71">
        <f t="shared" si="3"/>
        <v>2921616.4745795866</v>
      </c>
      <c r="AV39" s="71">
        <f t="shared" si="3"/>
        <v>2921616.4745795866</v>
      </c>
      <c r="AW39" s="71">
        <f t="shared" si="3"/>
        <v>137315974.30524057</v>
      </c>
      <c r="AY39" s="72"/>
    </row>
    <row r="42" spans="1:51" x14ac:dyDescent="0.25">
      <c r="A42" s="233" t="s">
        <v>83</v>
      </c>
      <c r="B42" s="233"/>
      <c r="C42" s="233"/>
      <c r="D42" s="233"/>
      <c r="E42" s="233"/>
    </row>
    <row r="45" spans="1:51" x14ac:dyDescent="0.25">
      <c r="A45" s="2" t="s">
        <v>78</v>
      </c>
      <c r="B45" s="1" t="s">
        <v>64</v>
      </c>
      <c r="C45" s="1" t="s">
        <v>65</v>
      </c>
      <c r="D45" s="1" t="s">
        <v>66</v>
      </c>
      <c r="E45" s="1" t="s">
        <v>67</v>
      </c>
      <c r="F45" s="1" t="s">
        <v>68</v>
      </c>
      <c r="G45" s="1" t="s">
        <v>69</v>
      </c>
      <c r="H45" s="1" t="s">
        <v>70</v>
      </c>
      <c r="I45" s="1" t="s">
        <v>17</v>
      </c>
      <c r="J45" s="1" t="s">
        <v>18</v>
      </c>
      <c r="K45" s="1" t="s">
        <v>19</v>
      </c>
      <c r="L45" s="1" t="s">
        <v>20</v>
      </c>
      <c r="M45" s="1" t="s">
        <v>21</v>
      </c>
      <c r="N45" s="1" t="s">
        <v>22</v>
      </c>
      <c r="O45" s="1" t="s">
        <v>23</v>
      </c>
      <c r="P45" s="1" t="s">
        <v>24</v>
      </c>
      <c r="Q45" s="1" t="s">
        <v>25</v>
      </c>
      <c r="R45" s="1" t="s">
        <v>26</v>
      </c>
      <c r="S45" s="1" t="s">
        <v>27</v>
      </c>
      <c r="T45" s="1" t="s">
        <v>28</v>
      </c>
      <c r="U45" s="1" t="s">
        <v>29</v>
      </c>
      <c r="V45" s="1" t="s">
        <v>30</v>
      </c>
      <c r="W45" s="1" t="s">
        <v>31</v>
      </c>
      <c r="X45" s="1" t="s">
        <v>32</v>
      </c>
      <c r="Y45" s="1" t="s">
        <v>33</v>
      </c>
      <c r="Z45" s="1" t="s">
        <v>34</v>
      </c>
      <c r="AA45" s="1" t="s">
        <v>35</v>
      </c>
      <c r="AB45" s="1" t="s">
        <v>36</v>
      </c>
      <c r="AC45" s="1" t="s">
        <v>37</v>
      </c>
      <c r="AD45" s="1" t="s">
        <v>38</v>
      </c>
      <c r="AE45" s="1" t="s">
        <v>39</v>
      </c>
      <c r="AF45" s="1" t="s">
        <v>40</v>
      </c>
      <c r="AG45" s="1" t="s">
        <v>41</v>
      </c>
      <c r="AH45" s="1" t="s">
        <v>42</v>
      </c>
      <c r="AI45" s="1" t="s">
        <v>43</v>
      </c>
      <c r="AJ45" s="1" t="s">
        <v>44</v>
      </c>
      <c r="AK45" s="1" t="s">
        <v>45</v>
      </c>
      <c r="AL45" s="1" t="s">
        <v>46</v>
      </c>
      <c r="AM45" s="1" t="s">
        <v>47</v>
      </c>
      <c r="AN45" s="1" t="s">
        <v>48</v>
      </c>
      <c r="AO45" s="1" t="s">
        <v>49</v>
      </c>
      <c r="AP45" s="1" t="s">
        <v>50</v>
      </c>
      <c r="AQ45" s="1" t="s">
        <v>51</v>
      </c>
      <c r="AR45" s="1" t="s">
        <v>52</v>
      </c>
      <c r="AS45" s="1" t="s">
        <v>53</v>
      </c>
      <c r="AT45" s="1" t="s">
        <v>54</v>
      </c>
      <c r="AU45" s="1" t="s">
        <v>55</v>
      </c>
      <c r="AV45" s="1" t="s">
        <v>56</v>
      </c>
      <c r="AW45" s="1" t="s">
        <v>71</v>
      </c>
    </row>
    <row r="46" spans="1:51" x14ac:dyDescent="0.25">
      <c r="A46" s="2" t="s">
        <v>79</v>
      </c>
      <c r="B46" s="11">
        <f>B39-B22</f>
        <v>-7500</v>
      </c>
      <c r="C46" s="11">
        <f t="shared" ref="C46:AV46" si="4">C39-C22</f>
        <v>-199000</v>
      </c>
      <c r="D46" s="11">
        <f t="shared" si="4"/>
        <v>-118500</v>
      </c>
      <c r="E46" s="11">
        <f t="shared" si="4"/>
        <v>-2761813.0355555555</v>
      </c>
      <c r="F46" s="11">
        <f t="shared" si="4"/>
        <v>-5128523.9061111119</v>
      </c>
      <c r="G46" s="11">
        <f t="shared" si="4"/>
        <v>-4019663.0583333336</v>
      </c>
      <c r="H46" s="11">
        <f t="shared" si="4"/>
        <v>-65000</v>
      </c>
      <c r="I46" s="11">
        <f>I39-I22</f>
        <v>2191160.0434346898</v>
      </c>
      <c r="J46" s="11">
        <f t="shared" si="4"/>
        <v>2921546.7245795866</v>
      </c>
      <c r="K46" s="11">
        <f t="shared" si="4"/>
        <v>2921546.7245795866</v>
      </c>
      <c r="L46" s="11">
        <f t="shared" si="4"/>
        <v>2921546.7245795866</v>
      </c>
      <c r="M46" s="11">
        <f t="shared" si="4"/>
        <v>2921442.0995795866</v>
      </c>
      <c r="N46" s="11">
        <f t="shared" si="4"/>
        <v>2921546.7245795866</v>
      </c>
      <c r="O46" s="11">
        <f t="shared" si="4"/>
        <v>2921546.7245795866</v>
      </c>
      <c r="P46" s="11">
        <f t="shared" si="4"/>
        <v>2921546.7245795866</v>
      </c>
      <c r="Q46" s="11">
        <f t="shared" si="4"/>
        <v>2921546.7245795866</v>
      </c>
      <c r="R46" s="11">
        <f t="shared" si="4"/>
        <v>2921442.0995795866</v>
      </c>
      <c r="S46" s="11">
        <f t="shared" si="4"/>
        <v>2921546.7245795866</v>
      </c>
      <c r="T46" s="11">
        <f t="shared" si="4"/>
        <v>2921546.7245795866</v>
      </c>
      <c r="U46" s="11">
        <f t="shared" si="4"/>
        <v>2921546.7245795866</v>
      </c>
      <c r="V46" s="11">
        <f t="shared" si="4"/>
        <v>2921546.7245795866</v>
      </c>
      <c r="W46" s="11">
        <f t="shared" si="4"/>
        <v>2921442.0995795866</v>
      </c>
      <c r="X46" s="11">
        <f t="shared" si="4"/>
        <v>2921546.7245795866</v>
      </c>
      <c r="Y46" s="11">
        <f t="shared" si="4"/>
        <v>2921546.7245795866</v>
      </c>
      <c r="Z46" s="11">
        <f t="shared" si="4"/>
        <v>2921546.7245795866</v>
      </c>
      <c r="AA46" s="11">
        <f t="shared" si="4"/>
        <v>2921546.7245795866</v>
      </c>
      <c r="AB46" s="11">
        <f t="shared" si="4"/>
        <v>2921442.0995795866</v>
      </c>
      <c r="AC46" s="11">
        <f t="shared" si="4"/>
        <v>2921546.7245795866</v>
      </c>
      <c r="AD46" s="11">
        <f t="shared" si="4"/>
        <v>2921546.7245795866</v>
      </c>
      <c r="AE46" s="11">
        <f t="shared" si="4"/>
        <v>2921546.7245795866</v>
      </c>
      <c r="AF46" s="11">
        <f t="shared" si="4"/>
        <v>2921546.7245795866</v>
      </c>
      <c r="AG46" s="11">
        <f t="shared" si="4"/>
        <v>2921442.0995795866</v>
      </c>
      <c r="AH46" s="11">
        <f t="shared" si="4"/>
        <v>2921546.7245795866</v>
      </c>
      <c r="AI46" s="11">
        <f t="shared" si="4"/>
        <v>2921546.7245795866</v>
      </c>
      <c r="AJ46" s="11">
        <f t="shared" si="4"/>
        <v>2921546.7245795866</v>
      </c>
      <c r="AK46" s="11">
        <f t="shared" si="4"/>
        <v>2921546.7245795866</v>
      </c>
      <c r="AL46" s="11">
        <f t="shared" si="4"/>
        <v>2921442.0995795866</v>
      </c>
      <c r="AM46" s="11">
        <f t="shared" si="4"/>
        <v>2921546.7245795866</v>
      </c>
      <c r="AN46" s="11">
        <f t="shared" si="4"/>
        <v>2921546.7245795866</v>
      </c>
      <c r="AO46" s="11">
        <f t="shared" si="4"/>
        <v>2921546.7245795866</v>
      </c>
      <c r="AP46" s="11">
        <f t="shared" si="4"/>
        <v>2921546.7245795866</v>
      </c>
      <c r="AQ46" s="11">
        <f t="shared" si="4"/>
        <v>2921442.0995795866</v>
      </c>
      <c r="AR46" s="11">
        <f t="shared" si="4"/>
        <v>2921546.7245795866</v>
      </c>
      <c r="AS46" s="11">
        <f t="shared" si="4"/>
        <v>2921546.7245795866</v>
      </c>
      <c r="AT46" s="11">
        <f t="shared" si="4"/>
        <v>2921546.7245795866</v>
      </c>
      <c r="AU46" s="11">
        <f t="shared" si="4"/>
        <v>2921546.7245795866</v>
      </c>
      <c r="AV46" s="11">
        <f t="shared" si="4"/>
        <v>3536442.0995795866</v>
      </c>
      <c r="AW46" s="11">
        <f>SUM(B46:AV46)</f>
        <v>104445645.3020386</v>
      </c>
    </row>
    <row r="47" spans="1:51" x14ac:dyDescent="0.25">
      <c r="A47" s="2" t="s">
        <v>80</v>
      </c>
      <c r="B47" s="11"/>
      <c r="C47" s="11"/>
      <c r="D47" s="11"/>
      <c r="E47" s="11"/>
      <c r="F47" s="11"/>
      <c r="G47" s="11"/>
      <c r="H47" s="11"/>
      <c r="I47" s="11">
        <f>I39-I22</f>
        <v>2191160.0434346898</v>
      </c>
      <c r="J47" s="11">
        <f t="shared" ref="J47:AV47" si="5">J39-J22</f>
        <v>2921546.7245795866</v>
      </c>
      <c r="K47" s="11">
        <f t="shared" si="5"/>
        <v>2921546.7245795866</v>
      </c>
      <c r="L47" s="11">
        <f t="shared" si="5"/>
        <v>2921546.7245795866</v>
      </c>
      <c r="M47" s="11">
        <f t="shared" si="5"/>
        <v>2921442.0995795866</v>
      </c>
      <c r="N47" s="11">
        <f t="shared" si="5"/>
        <v>2921546.7245795866</v>
      </c>
      <c r="O47" s="11">
        <f t="shared" si="5"/>
        <v>2921546.7245795866</v>
      </c>
      <c r="P47" s="11">
        <f t="shared" si="5"/>
        <v>2921546.7245795866</v>
      </c>
      <c r="Q47" s="11">
        <f t="shared" si="5"/>
        <v>2921546.7245795866</v>
      </c>
      <c r="R47" s="11">
        <f t="shared" si="5"/>
        <v>2921442.0995795866</v>
      </c>
      <c r="S47" s="11">
        <f t="shared" si="5"/>
        <v>2921546.7245795866</v>
      </c>
      <c r="T47" s="11">
        <f t="shared" si="5"/>
        <v>2921546.7245795866</v>
      </c>
      <c r="U47" s="11">
        <f t="shared" si="5"/>
        <v>2921546.7245795866</v>
      </c>
      <c r="V47" s="11">
        <f t="shared" si="5"/>
        <v>2921546.7245795866</v>
      </c>
      <c r="W47" s="11">
        <f t="shared" si="5"/>
        <v>2921442.0995795866</v>
      </c>
      <c r="X47" s="11">
        <f t="shared" si="5"/>
        <v>2921546.7245795866</v>
      </c>
      <c r="Y47" s="11">
        <f t="shared" si="5"/>
        <v>2921546.7245795866</v>
      </c>
      <c r="Z47" s="11">
        <f t="shared" si="5"/>
        <v>2921546.7245795866</v>
      </c>
      <c r="AA47" s="11">
        <f t="shared" si="5"/>
        <v>2921546.7245795866</v>
      </c>
      <c r="AB47" s="11">
        <f t="shared" si="5"/>
        <v>2921442.0995795866</v>
      </c>
      <c r="AC47" s="11">
        <f t="shared" si="5"/>
        <v>2921546.7245795866</v>
      </c>
      <c r="AD47" s="11">
        <f t="shared" si="5"/>
        <v>2921546.7245795866</v>
      </c>
      <c r="AE47" s="11">
        <f t="shared" si="5"/>
        <v>2921546.7245795866</v>
      </c>
      <c r="AF47" s="11">
        <f t="shared" si="5"/>
        <v>2921546.7245795866</v>
      </c>
      <c r="AG47" s="11">
        <f t="shared" si="5"/>
        <v>2921442.0995795866</v>
      </c>
      <c r="AH47" s="11">
        <f t="shared" si="5"/>
        <v>2921546.7245795866</v>
      </c>
      <c r="AI47" s="11">
        <f t="shared" si="5"/>
        <v>2921546.7245795866</v>
      </c>
      <c r="AJ47" s="11">
        <f t="shared" si="5"/>
        <v>2921546.7245795866</v>
      </c>
      <c r="AK47" s="11">
        <f t="shared" si="5"/>
        <v>2921546.7245795866</v>
      </c>
      <c r="AL47" s="11">
        <f t="shared" si="5"/>
        <v>2921442.0995795866</v>
      </c>
      <c r="AM47" s="11">
        <f t="shared" si="5"/>
        <v>2921546.7245795866</v>
      </c>
      <c r="AN47" s="11">
        <f t="shared" si="5"/>
        <v>2921546.7245795866</v>
      </c>
      <c r="AO47" s="11">
        <f t="shared" si="5"/>
        <v>2921546.7245795866</v>
      </c>
      <c r="AP47" s="11">
        <f t="shared" si="5"/>
        <v>2921546.7245795866</v>
      </c>
      <c r="AQ47" s="11">
        <f t="shared" si="5"/>
        <v>2921442.0995795866</v>
      </c>
      <c r="AR47" s="11">
        <f t="shared" si="5"/>
        <v>2921546.7245795866</v>
      </c>
      <c r="AS47" s="11">
        <f t="shared" si="5"/>
        <v>2921546.7245795866</v>
      </c>
      <c r="AT47" s="11">
        <f t="shared" si="5"/>
        <v>2921546.7245795866</v>
      </c>
      <c r="AU47" s="11">
        <f t="shared" si="5"/>
        <v>2921546.7245795866</v>
      </c>
      <c r="AV47" s="11">
        <f t="shared" si="5"/>
        <v>3536442.0995795866</v>
      </c>
      <c r="AW47" s="11">
        <f>SUM(B47:AV47)</f>
        <v>116745645.3020386</v>
      </c>
    </row>
    <row r="48" spans="1:51" x14ac:dyDescent="0.25">
      <c r="A48" s="2" t="s">
        <v>81</v>
      </c>
      <c r="B48" s="11">
        <f>B46</f>
        <v>-7500</v>
      </c>
      <c r="C48" s="11">
        <f>+B48+C46</f>
        <v>-206500</v>
      </c>
      <c r="D48" s="11">
        <f>+C48+D46</f>
        <v>-325000</v>
      </c>
      <c r="E48" s="11">
        <f t="shared" ref="E48:AV48" si="6">+D48+E46</f>
        <v>-3086813.0355555555</v>
      </c>
      <c r="F48" s="11">
        <f t="shared" si="6"/>
        <v>-8215336.9416666673</v>
      </c>
      <c r="G48" s="11">
        <f t="shared" si="6"/>
        <v>-12235000</v>
      </c>
      <c r="H48" s="11">
        <f>+G48+H46</f>
        <v>-12300000</v>
      </c>
      <c r="I48" s="11">
        <f t="shared" si="6"/>
        <v>-10108839.956565309</v>
      </c>
      <c r="J48" s="11">
        <f t="shared" si="6"/>
        <v>-7187293.2319857227</v>
      </c>
      <c r="K48" s="11">
        <f t="shared" si="6"/>
        <v>-4265746.507406136</v>
      </c>
      <c r="L48" s="11">
        <f t="shared" si="6"/>
        <v>-1344199.7828265494</v>
      </c>
      <c r="M48" s="11">
        <f t="shared" si="6"/>
        <v>1577242.3167530373</v>
      </c>
      <c r="N48" s="11">
        <f t="shared" si="6"/>
        <v>4498789.0413326239</v>
      </c>
      <c r="O48" s="11">
        <f t="shared" si="6"/>
        <v>7420335.7659122106</v>
      </c>
      <c r="P48" s="11">
        <f t="shared" si="6"/>
        <v>10341882.490491796</v>
      </c>
      <c r="Q48" s="11">
        <f t="shared" si="6"/>
        <v>13263429.215071384</v>
      </c>
      <c r="R48" s="11">
        <f t="shared" si="6"/>
        <v>16184871.314650971</v>
      </c>
      <c r="S48" s="11">
        <f t="shared" si="6"/>
        <v>19106418.039230559</v>
      </c>
      <c r="T48" s="11">
        <f t="shared" si="6"/>
        <v>22027964.763810147</v>
      </c>
      <c r="U48" s="11">
        <f t="shared" si="6"/>
        <v>24949511.488389734</v>
      </c>
      <c r="V48" s="11">
        <f t="shared" si="6"/>
        <v>27871058.212969322</v>
      </c>
      <c r="W48" s="11">
        <f t="shared" si="6"/>
        <v>30792500.312548909</v>
      </c>
      <c r="X48" s="11">
        <f t="shared" si="6"/>
        <v>33714047.037128493</v>
      </c>
      <c r="Y48" s="11">
        <f t="shared" si="6"/>
        <v>36635593.761708081</v>
      </c>
      <c r="Z48" s="11">
        <f t="shared" si="6"/>
        <v>39557140.486287668</v>
      </c>
      <c r="AA48" s="11">
        <f t="shared" si="6"/>
        <v>42478687.210867256</v>
      </c>
      <c r="AB48" s="11">
        <f t="shared" si="6"/>
        <v>45400129.310446844</v>
      </c>
      <c r="AC48" s="11">
        <f t="shared" si="6"/>
        <v>48321676.035026431</v>
      </c>
      <c r="AD48" s="11">
        <f t="shared" si="6"/>
        <v>51243222.759606019</v>
      </c>
      <c r="AE48" s="11">
        <f t="shared" si="6"/>
        <v>54164769.484185606</v>
      </c>
      <c r="AF48" s="11">
        <f t="shared" si="6"/>
        <v>57086316.208765194</v>
      </c>
      <c r="AG48" s="11">
        <f t="shared" si="6"/>
        <v>60007758.308344781</v>
      </c>
      <c r="AH48" s="11">
        <f t="shared" si="6"/>
        <v>62929305.032924369</v>
      </c>
      <c r="AI48" s="11">
        <f t="shared" si="6"/>
        <v>65850851.757503957</v>
      </c>
      <c r="AJ48" s="11">
        <f t="shared" si="6"/>
        <v>68772398.482083544</v>
      </c>
      <c r="AK48" s="11">
        <f t="shared" si="6"/>
        <v>71693945.206663132</v>
      </c>
      <c r="AL48" s="11">
        <f t="shared" si="6"/>
        <v>74615387.306242719</v>
      </c>
      <c r="AM48" s="11">
        <f t="shared" si="6"/>
        <v>77536934.030822307</v>
      </c>
      <c r="AN48" s="11">
        <f t="shared" si="6"/>
        <v>80458480.755401894</v>
      </c>
      <c r="AO48" s="11">
        <f t="shared" si="6"/>
        <v>83380027.479981482</v>
      </c>
      <c r="AP48" s="11">
        <f t="shared" si="6"/>
        <v>86301574.20456107</v>
      </c>
      <c r="AQ48" s="11">
        <f t="shared" si="6"/>
        <v>89223016.304140657</v>
      </c>
      <c r="AR48" s="11">
        <f t="shared" si="6"/>
        <v>92144563.028720245</v>
      </c>
      <c r="AS48" s="11">
        <f t="shared" si="6"/>
        <v>95066109.753299832</v>
      </c>
      <c r="AT48" s="11">
        <f t="shared" si="6"/>
        <v>97987656.47787942</v>
      </c>
      <c r="AU48" s="11">
        <f t="shared" si="6"/>
        <v>100909203.20245901</v>
      </c>
      <c r="AV48" s="11">
        <f t="shared" si="6"/>
        <v>104445645.3020386</v>
      </c>
      <c r="AW48" s="11">
        <f>AV48</f>
        <v>104445645.3020386</v>
      </c>
    </row>
    <row r="49" spans="1:49" x14ac:dyDescent="0.25">
      <c r="A49" s="2" t="s">
        <v>82</v>
      </c>
      <c r="B49" s="11"/>
      <c r="C49" s="11"/>
      <c r="D49" s="11"/>
      <c r="E49" s="11"/>
      <c r="F49" s="11"/>
      <c r="G49" s="11"/>
      <c r="H49" s="11"/>
      <c r="I49" s="11">
        <f>+H49+I47</f>
        <v>2191160.0434346898</v>
      </c>
      <c r="J49" s="11">
        <f>+I49+J47</f>
        <v>5112706.7680142764</v>
      </c>
      <c r="K49" s="11">
        <f t="shared" ref="K49:AV49" si="7">+J49+K47</f>
        <v>8034253.492593863</v>
      </c>
      <c r="L49" s="11">
        <f t="shared" si="7"/>
        <v>10955800.21717345</v>
      </c>
      <c r="M49" s="11">
        <f t="shared" si="7"/>
        <v>13877242.316753037</v>
      </c>
      <c r="N49" s="11">
        <f t="shared" si="7"/>
        <v>16798789.041332625</v>
      </c>
      <c r="O49" s="11">
        <f t="shared" si="7"/>
        <v>19720335.765912212</v>
      </c>
      <c r="P49" s="11">
        <f t="shared" si="7"/>
        <v>22641882.4904918</v>
      </c>
      <c r="Q49" s="11">
        <f t="shared" si="7"/>
        <v>25563429.215071388</v>
      </c>
      <c r="R49" s="11">
        <f t="shared" si="7"/>
        <v>28484871.314650975</v>
      </c>
      <c r="S49" s="11">
        <f t="shared" si="7"/>
        <v>31406418.039230563</v>
      </c>
      <c r="T49" s="11">
        <f t="shared" si="7"/>
        <v>34327964.76381015</v>
      </c>
      <c r="U49" s="11">
        <f t="shared" si="7"/>
        <v>37249511.488389738</v>
      </c>
      <c r="V49" s="11">
        <f t="shared" si="7"/>
        <v>40171058.212969325</v>
      </c>
      <c r="W49" s="11">
        <f t="shared" si="7"/>
        <v>43092500.312548913</v>
      </c>
      <c r="X49" s="11">
        <f t="shared" si="7"/>
        <v>46014047.037128501</v>
      </c>
      <c r="Y49" s="11">
        <f t="shared" si="7"/>
        <v>48935593.761708088</v>
      </c>
      <c r="Z49" s="11">
        <f t="shared" si="7"/>
        <v>51857140.486287676</v>
      </c>
      <c r="AA49" s="11">
        <f t="shared" si="7"/>
        <v>54778687.210867263</v>
      </c>
      <c r="AB49" s="11">
        <f t="shared" si="7"/>
        <v>57700129.310446851</v>
      </c>
      <c r="AC49" s="11">
        <f t="shared" si="7"/>
        <v>60621676.035026439</v>
      </c>
      <c r="AD49" s="11">
        <f t="shared" si="7"/>
        <v>63543222.759606026</v>
      </c>
      <c r="AE49" s="11">
        <f t="shared" si="7"/>
        <v>66464769.484185614</v>
      </c>
      <c r="AF49" s="11">
        <f t="shared" si="7"/>
        <v>69386316.208765194</v>
      </c>
      <c r="AG49" s="11">
        <f t="shared" si="7"/>
        <v>72307758.308344781</v>
      </c>
      <c r="AH49" s="11">
        <f t="shared" si="7"/>
        <v>75229305.032924369</v>
      </c>
      <c r="AI49" s="11">
        <f t="shared" si="7"/>
        <v>78150851.757503957</v>
      </c>
      <c r="AJ49" s="11">
        <f t="shared" si="7"/>
        <v>81072398.482083544</v>
      </c>
      <c r="AK49" s="11">
        <f t="shared" si="7"/>
        <v>83993945.206663132</v>
      </c>
      <c r="AL49" s="11">
        <f t="shared" si="7"/>
        <v>86915387.306242719</v>
      </c>
      <c r="AM49" s="11">
        <f t="shared" si="7"/>
        <v>89836934.030822307</v>
      </c>
      <c r="AN49" s="11">
        <f t="shared" si="7"/>
        <v>92758480.755401894</v>
      </c>
      <c r="AO49" s="11">
        <f t="shared" si="7"/>
        <v>95680027.479981482</v>
      </c>
      <c r="AP49" s="11">
        <f t="shared" si="7"/>
        <v>98601574.20456107</v>
      </c>
      <c r="AQ49" s="11">
        <f t="shared" si="7"/>
        <v>101523016.30414066</v>
      </c>
      <c r="AR49" s="11">
        <f t="shared" si="7"/>
        <v>104444563.02872024</v>
      </c>
      <c r="AS49" s="11">
        <f t="shared" si="7"/>
        <v>107366109.75329983</v>
      </c>
      <c r="AT49" s="11">
        <f t="shared" si="7"/>
        <v>110287656.47787942</v>
      </c>
      <c r="AU49" s="11">
        <f t="shared" si="7"/>
        <v>113209203.20245901</v>
      </c>
      <c r="AV49" s="11">
        <f t="shared" si="7"/>
        <v>116745645.3020386</v>
      </c>
      <c r="AW49" s="11">
        <f>AV49</f>
        <v>116745645.3020386</v>
      </c>
    </row>
    <row r="50" spans="1:49" x14ac:dyDescent="0.25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</row>
    <row r="52" spans="1:49" x14ac:dyDescent="0.25">
      <c r="A52" s="3" t="s">
        <v>92</v>
      </c>
      <c r="B52" s="226">
        <f>$AW$47</f>
        <v>116745645.3020386</v>
      </c>
      <c r="D52" s="2"/>
      <c r="E52" s="2"/>
      <c r="F52" s="2"/>
      <c r="G52" s="2"/>
      <c r="H52" s="2"/>
      <c r="I52" s="2"/>
      <c r="O52" s="2"/>
    </row>
    <row r="53" spans="1:49" x14ac:dyDescent="0.25">
      <c r="A53" s="3" t="s">
        <v>93</v>
      </c>
      <c r="B53" s="226">
        <f>$AW$46</f>
        <v>104445645.3020386</v>
      </c>
      <c r="D53" s="70"/>
      <c r="E53" s="2"/>
      <c r="F53" s="2"/>
      <c r="G53" s="2"/>
      <c r="H53" s="2"/>
      <c r="I53" s="2"/>
      <c r="O53" s="2"/>
    </row>
    <row r="54" spans="1:49" x14ac:dyDescent="0.25">
      <c r="A54" s="3" t="s">
        <v>94</v>
      </c>
      <c r="B54" s="226">
        <f>AV21</f>
        <v>-615000</v>
      </c>
      <c r="D54" s="70"/>
      <c r="E54" s="2"/>
      <c r="F54" s="2"/>
      <c r="G54" s="2"/>
      <c r="H54" s="2"/>
      <c r="I54" s="2"/>
      <c r="O54" s="2"/>
    </row>
    <row r="55" spans="1:49" ht="15.75" thickBot="1" x14ac:dyDescent="0.3">
      <c r="A55" s="3" t="s">
        <v>85</v>
      </c>
      <c r="B55" s="227">
        <f>B53+B54</f>
        <v>103830645.3020386</v>
      </c>
      <c r="D55" s="70"/>
      <c r="E55" s="77"/>
      <c r="F55" s="2"/>
      <c r="G55" s="2"/>
      <c r="H55" s="2"/>
      <c r="I55" s="2"/>
      <c r="O55" s="2"/>
    </row>
    <row r="56" spans="1:49" ht="15.75" thickBot="1" x14ac:dyDescent="0.3">
      <c r="A56" s="3" t="s">
        <v>97</v>
      </c>
      <c r="B56" s="228">
        <f>NPV(F56,C46:AV46)+B46</f>
        <v>34743472.957219988</v>
      </c>
      <c r="C56" s="81"/>
      <c r="D56" s="70"/>
      <c r="E56" s="77" t="s">
        <v>86</v>
      </c>
      <c r="F56" s="14">
        <v>0.04</v>
      </c>
      <c r="G56" s="15"/>
      <c r="H56" s="16"/>
      <c r="I56" s="17"/>
      <c r="O56" s="2"/>
    </row>
    <row r="57" spans="1:49" x14ac:dyDescent="0.25">
      <c r="A57" s="3" t="s">
        <v>95</v>
      </c>
      <c r="B57" s="229">
        <f>($B$55/'Costi investimento'!$H$3)/47</f>
        <v>0.17960672081307491</v>
      </c>
      <c r="D57" s="70"/>
      <c r="E57" s="77" t="s">
        <v>87</v>
      </c>
      <c r="F57" s="2"/>
      <c r="G57" s="2"/>
      <c r="H57" s="2"/>
      <c r="I57" s="2"/>
      <c r="O57" s="2"/>
    </row>
    <row r="58" spans="1:49" x14ac:dyDescent="0.25">
      <c r="A58" s="3" t="s">
        <v>96</v>
      </c>
      <c r="B58" s="226">
        <f>NPV(F56,J47:AV47)+I47</f>
        <v>59540971.627167538</v>
      </c>
      <c r="D58" s="70"/>
      <c r="E58" s="77" t="s">
        <v>88</v>
      </c>
      <c r="F58" s="2"/>
      <c r="G58" s="2"/>
      <c r="H58" s="2"/>
      <c r="I58" s="2"/>
      <c r="O58" s="2"/>
    </row>
    <row r="59" spans="1:49" x14ac:dyDescent="0.25">
      <c r="A59" s="3" t="s">
        <v>89</v>
      </c>
      <c r="B59" s="230">
        <f>IRR(B46:AV46)</f>
        <v>0.16725629782886942</v>
      </c>
      <c r="D59" s="2"/>
      <c r="E59" s="77" t="s">
        <v>90</v>
      </c>
      <c r="F59" s="2"/>
      <c r="G59" s="2"/>
      <c r="H59" s="2"/>
      <c r="I59" s="2"/>
      <c r="O59" s="2"/>
    </row>
    <row r="60" spans="1:49" x14ac:dyDescent="0.25">
      <c r="A60" s="2"/>
      <c r="B60" s="18"/>
      <c r="E60" s="77" t="s">
        <v>91</v>
      </c>
      <c r="F60" s="2"/>
      <c r="G60" s="2"/>
      <c r="H60" s="2"/>
      <c r="I60" s="2"/>
      <c r="O60" s="2"/>
    </row>
    <row r="61" spans="1:49" x14ac:dyDescent="0.25">
      <c r="E61" s="78"/>
    </row>
    <row r="62" spans="1:49" x14ac:dyDescent="0.25">
      <c r="A62" s="2"/>
      <c r="B62" s="70"/>
      <c r="C62" s="2"/>
      <c r="D62" s="2"/>
      <c r="E62" s="2"/>
      <c r="F62" s="2"/>
      <c r="G62" s="2"/>
      <c r="H62" s="2"/>
      <c r="I62" s="2"/>
    </row>
    <row r="63" spans="1:49" x14ac:dyDescent="0.25">
      <c r="A63" s="2"/>
      <c r="B63" s="70"/>
      <c r="C63" s="2"/>
      <c r="D63" s="2"/>
      <c r="E63" s="2"/>
      <c r="F63" s="2"/>
      <c r="G63" s="2"/>
      <c r="H63" s="2"/>
      <c r="I63" s="2"/>
    </row>
    <row r="64" spans="1:49" x14ac:dyDescent="0.25">
      <c r="A64" s="2"/>
      <c r="B64" s="70"/>
      <c r="C64" s="2"/>
      <c r="D64" s="2"/>
      <c r="E64" s="2"/>
      <c r="F64" s="2"/>
      <c r="G64" s="2"/>
      <c r="H64" s="2"/>
      <c r="I64" s="2"/>
    </row>
    <row r="65" spans="1:9" x14ac:dyDescent="0.25">
      <c r="A65" s="2"/>
      <c r="B65" s="70"/>
      <c r="C65" s="2"/>
      <c r="D65" s="2"/>
      <c r="E65" s="2"/>
      <c r="F65" s="2"/>
      <c r="G65" s="2"/>
      <c r="H65" s="2"/>
      <c r="I65" s="2"/>
    </row>
    <row r="66" spans="1:9" ht="14.45" customHeight="1" x14ac:dyDescent="0.25">
      <c r="B66" s="70"/>
      <c r="E66" s="2"/>
      <c r="F66" s="2"/>
      <c r="G66" s="2"/>
      <c r="H66" s="2"/>
      <c r="I66" s="108"/>
    </row>
    <row r="68" spans="1:9" x14ac:dyDescent="0.25">
      <c r="B68" s="70"/>
    </row>
  </sheetData>
  <mergeCells count="4">
    <mergeCell ref="A42:E42"/>
    <mergeCell ref="A4:M4"/>
    <mergeCell ref="A26:M26"/>
    <mergeCell ref="A1:K1"/>
  </mergeCells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81298-9FD1-4A7C-8A47-F925D4506FE0}">
  <dimension ref="B2:F27"/>
  <sheetViews>
    <sheetView workbookViewId="0">
      <selection activeCell="B2" sqref="B2:F27"/>
    </sheetView>
  </sheetViews>
  <sheetFormatPr defaultRowHeight="15" x14ac:dyDescent="0.25"/>
  <cols>
    <col min="2" max="6" width="18.28515625" customWidth="1"/>
    <col min="7" max="7" width="9.85546875" bestFit="1" customWidth="1"/>
  </cols>
  <sheetData>
    <row r="2" spans="2:6" ht="19.5" x14ac:dyDescent="0.25">
      <c r="B2" s="321" t="s">
        <v>146</v>
      </c>
      <c r="C2" s="322"/>
      <c r="D2" s="322"/>
      <c r="E2" s="322"/>
      <c r="F2" s="323"/>
    </row>
    <row r="3" spans="2:6" ht="15.75" x14ac:dyDescent="0.25">
      <c r="B3" s="324" t="s">
        <v>147</v>
      </c>
      <c r="C3" s="325"/>
      <c r="D3" s="325"/>
      <c r="E3" s="325"/>
      <c r="F3" s="326"/>
    </row>
    <row r="4" spans="2:6" ht="23.25" customHeight="1" x14ac:dyDescent="0.25">
      <c r="B4" s="327" t="s">
        <v>148</v>
      </c>
      <c r="C4" s="328"/>
      <c r="D4" s="328"/>
      <c r="E4" s="328"/>
      <c r="F4" s="329"/>
    </row>
    <row r="5" spans="2:6" ht="15.75" x14ac:dyDescent="0.25">
      <c r="B5" s="330" t="s">
        <v>149</v>
      </c>
      <c r="C5" s="331"/>
      <c r="D5" s="331"/>
      <c r="E5" s="331"/>
      <c r="F5" s="332"/>
    </row>
    <row r="6" spans="2:6" ht="15.75" x14ac:dyDescent="0.25">
      <c r="B6" s="54" t="str">
        <f>'Sostenibilità finanziaria'!I7</f>
        <v>Anno 1</v>
      </c>
      <c r="C6" s="54" t="str">
        <f>'Sostenibilità finanziaria'!J7</f>
        <v>Anno 2</v>
      </c>
      <c r="D6" s="54" t="str">
        <f>'Sostenibilità finanziaria'!K7</f>
        <v>Anno 3</v>
      </c>
      <c r="E6" s="54" t="str">
        <f>'Sostenibilità finanziaria'!L7</f>
        <v>Anno 4</v>
      </c>
      <c r="F6" s="54" t="str">
        <f>'Sostenibilità finanziaria'!M7</f>
        <v>Anno 5</v>
      </c>
    </row>
    <row r="7" spans="2:6" ht="15.75" x14ac:dyDescent="0.25">
      <c r="B7" s="57">
        <f>'Convenienza Econ. - sociale '!J22</f>
        <v>624247.82541892864</v>
      </c>
      <c r="C7" s="57">
        <f>'Convenienza Econ. - sociale '!K22</f>
        <v>59.287500000000001</v>
      </c>
      <c r="D7" s="57">
        <f>'Convenienza Econ. - sociale '!L22</f>
        <v>59.287500000000001</v>
      </c>
      <c r="E7" s="57">
        <f>'Convenienza Econ. - sociale '!M22</f>
        <v>59.287500000000001</v>
      </c>
      <c r="F7" s="57">
        <f>'Convenienza Econ. - sociale '!N22</f>
        <v>147.29804999999999</v>
      </c>
    </row>
    <row r="8" spans="2:6" ht="15.75" x14ac:dyDescent="0.25">
      <c r="B8" s="54" t="str">
        <f>'Sostenibilità finanziaria'!N7</f>
        <v>Anno 6</v>
      </c>
      <c r="C8" s="54" t="str">
        <f>'Sostenibilità finanziaria'!O7</f>
        <v>Anno 7</v>
      </c>
      <c r="D8" s="54" t="str">
        <f>'Sostenibilità finanziaria'!P7</f>
        <v>Anno 8</v>
      </c>
      <c r="E8" s="54" t="str">
        <f>'Sostenibilità finanziaria'!Q7</f>
        <v>Anno 9</v>
      </c>
      <c r="F8" s="54" t="str">
        <f>'Sostenibilità finanziaria'!R7</f>
        <v>Anno 10</v>
      </c>
    </row>
    <row r="9" spans="2:6" ht="15.75" x14ac:dyDescent="0.25">
      <c r="B9" s="57">
        <f>'Convenienza Econ. - sociale '!O22</f>
        <v>59.287500000000001</v>
      </c>
      <c r="C9" s="57">
        <f>'Convenienza Econ. - sociale '!P22</f>
        <v>59.287500000000001</v>
      </c>
      <c r="D9" s="57">
        <f>'Convenienza Econ. - sociale '!Q22</f>
        <v>59.287500000000001</v>
      </c>
      <c r="E9" s="57">
        <f>'Convenienza Econ. - sociale '!R22</f>
        <v>59.287500000000001</v>
      </c>
      <c r="F9" s="57">
        <f>'Convenienza Econ. - sociale '!S22</f>
        <v>147.29804999999999</v>
      </c>
    </row>
    <row r="10" spans="2:6" ht="15.75" x14ac:dyDescent="0.25">
      <c r="B10" s="55" t="str">
        <f>'Sostenibilità finanziaria'!S7</f>
        <v>Anno 11</v>
      </c>
      <c r="C10" s="55" t="str">
        <f>'Sostenibilità finanziaria'!T7</f>
        <v>Anno 12</v>
      </c>
      <c r="D10" s="55" t="str">
        <f>'Sostenibilità finanziaria'!U7</f>
        <v>Anno 13</v>
      </c>
      <c r="E10" s="55" t="str">
        <f>'Sostenibilità finanziaria'!V7</f>
        <v>Anno 14</v>
      </c>
      <c r="F10" s="55" t="str">
        <f>'Sostenibilità finanziaria'!W7</f>
        <v>Anno 15</v>
      </c>
    </row>
    <row r="11" spans="2:6" ht="15.75" x14ac:dyDescent="0.25">
      <c r="B11" s="57">
        <f>'Convenienza Econ. - sociale '!T22</f>
        <v>59.287500000000001</v>
      </c>
      <c r="C11" s="57">
        <f>'Convenienza Econ. - sociale '!U22</f>
        <v>59.287500000000001</v>
      </c>
      <c r="D11" s="57">
        <f>'Convenienza Econ. - sociale '!V22</f>
        <v>59.287500000000001</v>
      </c>
      <c r="E11" s="57">
        <f>'Convenienza Econ. - sociale '!W22</f>
        <v>59.287500000000001</v>
      </c>
      <c r="F11" s="57">
        <f>'Convenienza Econ. - sociale '!X22</f>
        <v>147.29804999999999</v>
      </c>
    </row>
    <row r="12" spans="2:6" ht="15.75" x14ac:dyDescent="0.25">
      <c r="B12" s="54" t="str">
        <f>'Sostenibilità finanziaria'!X7</f>
        <v>Anno 16</v>
      </c>
      <c r="C12" s="54" t="str">
        <f>'Sostenibilità finanziaria'!Y7</f>
        <v>Anno 17</v>
      </c>
      <c r="D12" s="54" t="str">
        <f>'Sostenibilità finanziaria'!Z7</f>
        <v>Anno 18</v>
      </c>
      <c r="E12" s="54" t="str">
        <f>'Sostenibilità finanziaria'!AA7</f>
        <v>Anno 19</v>
      </c>
      <c r="F12" s="54" t="str">
        <f>'Sostenibilità finanziaria'!AB7</f>
        <v>Anno 20</v>
      </c>
    </row>
    <row r="13" spans="2:6" ht="15.75" x14ac:dyDescent="0.25">
      <c r="B13" s="58">
        <f>'Convenienza Econ. - sociale '!Y22</f>
        <v>59.287500000000001</v>
      </c>
      <c r="C13" s="58">
        <f>'Convenienza Econ. - sociale '!Z22</f>
        <v>59.287500000000001</v>
      </c>
      <c r="D13" s="58">
        <f>'Convenienza Econ. - sociale '!AA22</f>
        <v>59.287500000000001</v>
      </c>
      <c r="E13" s="58">
        <f>'Convenienza Econ. - sociale '!AB22</f>
        <v>59.287500000000001</v>
      </c>
      <c r="F13" s="58">
        <f>'Convenienza Econ. - sociale '!AC22</f>
        <v>147.29804999999999</v>
      </c>
    </row>
    <row r="14" spans="2:6" ht="15.75" x14ac:dyDescent="0.25">
      <c r="B14" s="55" t="str">
        <f>'Sostenibilità finanziaria'!AC7</f>
        <v>Anno 21</v>
      </c>
      <c r="C14" s="55" t="str">
        <f>'Sostenibilità finanziaria'!AD7</f>
        <v>Anno 22</v>
      </c>
      <c r="D14" s="55" t="str">
        <f>'Sostenibilità finanziaria'!AE7</f>
        <v>Anno 23</v>
      </c>
      <c r="E14" s="55" t="str">
        <f>'Sostenibilità finanziaria'!AF7</f>
        <v>Anno 24</v>
      </c>
      <c r="F14" s="55" t="str">
        <f>'Sostenibilità finanziaria'!AG7</f>
        <v>Anno 25</v>
      </c>
    </row>
    <row r="15" spans="2:6" ht="15.75" x14ac:dyDescent="0.25">
      <c r="B15" s="58">
        <f>'Convenienza Econ. - sociale '!AD22</f>
        <v>59.287500000000001</v>
      </c>
      <c r="C15" s="58">
        <f>'Convenienza Econ. - sociale '!AE22</f>
        <v>59.287500000000001</v>
      </c>
      <c r="D15" s="58">
        <f>'Convenienza Econ. - sociale '!AF22</f>
        <v>59.287500000000001</v>
      </c>
      <c r="E15" s="58">
        <f>'Convenienza Econ. - sociale '!AG22</f>
        <v>59.287500000000001</v>
      </c>
      <c r="F15" s="58">
        <f>'Convenienza Econ. - sociale '!AH22</f>
        <v>147.29804999999999</v>
      </c>
    </row>
    <row r="16" spans="2:6" ht="15.75" x14ac:dyDescent="0.25">
      <c r="B16" s="54" t="str">
        <f>'Sostenibilità finanziaria'!AH7</f>
        <v>Anno 26</v>
      </c>
      <c r="C16" s="54" t="str">
        <f>'Sostenibilità finanziaria'!AI7</f>
        <v>Anno 27</v>
      </c>
      <c r="D16" s="54" t="str">
        <f>'Sostenibilità finanziaria'!AJ7</f>
        <v>Anno 28</v>
      </c>
      <c r="E16" s="54" t="str">
        <f>'Sostenibilità finanziaria'!AK7</f>
        <v>Anno 29</v>
      </c>
      <c r="F16" s="54" t="str">
        <f>'Sostenibilità finanziaria'!AL7</f>
        <v>Anno 30</v>
      </c>
    </row>
    <row r="17" spans="2:6" ht="15.75" x14ac:dyDescent="0.25">
      <c r="B17" s="57">
        <f>'Convenienza Econ. - sociale '!AI22</f>
        <v>59.287500000000001</v>
      </c>
      <c r="C17" s="57">
        <f>'Convenienza Econ. - sociale '!AJ22</f>
        <v>59.287500000000001</v>
      </c>
      <c r="D17" s="57">
        <f>'Convenienza Econ. - sociale '!AK22</f>
        <v>59.287500000000001</v>
      </c>
      <c r="E17" s="57">
        <f>'Convenienza Econ. - sociale '!AL22</f>
        <v>59.287500000000001</v>
      </c>
      <c r="F17" s="57">
        <f>'Convenienza Econ. - sociale '!AM22</f>
        <v>147.29804999999999</v>
      </c>
    </row>
    <row r="18" spans="2:6" ht="15.75" x14ac:dyDescent="0.25">
      <c r="B18" s="54" t="str">
        <f>'Sostenibilità finanziaria'!AM7</f>
        <v>Anno 31</v>
      </c>
      <c r="C18" s="54" t="str">
        <f>'Sostenibilità finanziaria'!AN7</f>
        <v>Anno 32</v>
      </c>
      <c r="D18" s="54" t="str">
        <f>'Sostenibilità finanziaria'!AO7</f>
        <v>Anno 33</v>
      </c>
      <c r="E18" s="54" t="str">
        <f>'Sostenibilità finanziaria'!AP7</f>
        <v>Anno 34</v>
      </c>
      <c r="F18" s="54" t="str">
        <f>'Sostenibilità finanziaria'!AQ7</f>
        <v>Anno 35</v>
      </c>
    </row>
    <row r="19" spans="2:6" ht="15.75" x14ac:dyDescent="0.25">
      <c r="B19" s="58">
        <f>'Convenienza Econ. - sociale '!AN22</f>
        <v>59.287500000000001</v>
      </c>
      <c r="C19" s="58">
        <f>'Convenienza Econ. - sociale '!AO22</f>
        <v>59.287500000000001</v>
      </c>
      <c r="D19" s="58">
        <f>'Convenienza Econ. - sociale '!AP22</f>
        <v>59.287500000000001</v>
      </c>
      <c r="E19" s="58">
        <f>'Convenienza Econ. - sociale '!AQ22</f>
        <v>59.287500000000001</v>
      </c>
      <c r="F19" s="58">
        <f>'Convenienza Econ. - sociale '!AR22</f>
        <v>147.29804999999999</v>
      </c>
    </row>
    <row r="20" spans="2:6" ht="15.75" x14ac:dyDescent="0.25">
      <c r="B20" s="55" t="str">
        <f>'Sostenibilità finanziaria'!AR7</f>
        <v>Anno 36</v>
      </c>
      <c r="C20" s="55" t="str">
        <f>'Sostenibilità finanziaria'!AS7</f>
        <v>Anno 37</v>
      </c>
      <c r="D20" s="55" t="str">
        <f>'Sostenibilità finanziaria'!AT7</f>
        <v>Anno 38</v>
      </c>
      <c r="E20" s="55" t="str">
        <f>'Sostenibilità finanziaria'!AU7</f>
        <v>Anno 39</v>
      </c>
      <c r="F20" s="55" t="str">
        <f>'Sostenibilità finanziaria'!AV7</f>
        <v>Anno 40</v>
      </c>
    </row>
    <row r="21" spans="2:6" ht="15.75" x14ac:dyDescent="0.25">
      <c r="B21" s="58">
        <f>'Convenienza Econ. - sociale '!AS22</f>
        <v>59.287500000000001</v>
      </c>
      <c r="C21" s="58">
        <f>'Convenienza Econ. - sociale '!AT22</f>
        <v>59.287500000000001</v>
      </c>
      <c r="D21" s="58">
        <f>'Convenienza Econ. - sociale '!AU22</f>
        <v>59.287500000000001</v>
      </c>
      <c r="E21" s="58">
        <f>'Convenienza Econ. - sociale '!AV22</f>
        <v>59.287500000000001</v>
      </c>
      <c r="F21" s="58">
        <f>'Convenienza Econ. - sociale '!AW22</f>
        <v>-517190.70194999996</v>
      </c>
    </row>
    <row r="22" spans="2:6" ht="15.75" x14ac:dyDescent="0.25">
      <c r="B22" s="56"/>
      <c r="C22" s="56"/>
      <c r="D22" s="56"/>
    </row>
    <row r="24" spans="2:6" ht="16.5" customHeight="1" x14ac:dyDescent="0.25">
      <c r="B24" s="22"/>
      <c r="C24" s="22"/>
      <c r="D24" s="22"/>
      <c r="E24" s="22"/>
      <c r="F24" s="22"/>
    </row>
    <row r="25" spans="2:6" ht="28.5" customHeight="1" x14ac:dyDescent="0.25">
      <c r="B25" s="333" t="s">
        <v>150</v>
      </c>
      <c r="C25" s="333"/>
      <c r="D25" s="333"/>
      <c r="E25" s="333"/>
      <c r="F25" s="333"/>
    </row>
    <row r="26" spans="2:6" ht="28.5" customHeight="1" x14ac:dyDescent="0.25">
      <c r="B26" s="333"/>
      <c r="C26" s="333"/>
      <c r="D26" s="333"/>
      <c r="E26" s="333"/>
      <c r="F26" s="333"/>
    </row>
    <row r="27" spans="2:6" ht="28.5" customHeight="1" x14ac:dyDescent="0.25">
      <c r="B27" s="333"/>
      <c r="C27" s="333"/>
      <c r="D27" s="333"/>
      <c r="E27" s="333"/>
      <c r="F27" s="333"/>
    </row>
  </sheetData>
  <mergeCells count="5">
    <mergeCell ref="B2:F2"/>
    <mergeCell ref="B3:F3"/>
    <mergeCell ref="B4:F4"/>
    <mergeCell ref="B5:F5"/>
    <mergeCell ref="B25:F27"/>
  </mergeCells>
  <phoneticPr fontId="5" type="noConversion"/>
  <hyperlinks>
    <hyperlink ref="B25" location="_ftnref1" display="_ftnref1" xr:uid="{4962F271-F885-47C1-9D05-82CDDE957F0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CACD9-7571-4257-A4BA-D2821490B36F}">
  <dimension ref="A1:AZ60"/>
  <sheetViews>
    <sheetView topLeftCell="A31" workbookViewId="0">
      <selection activeCell="C59" sqref="B52:C59"/>
    </sheetView>
  </sheetViews>
  <sheetFormatPr defaultRowHeight="15" x14ac:dyDescent="0.25"/>
  <cols>
    <col min="1" max="1" width="10.7109375" customWidth="1"/>
    <col min="2" max="2" width="39.42578125" bestFit="1" customWidth="1"/>
    <col min="3" max="3" width="16.140625" customWidth="1"/>
    <col min="4" max="4" width="12.85546875" bestFit="1" customWidth="1"/>
    <col min="5" max="6" width="14.85546875" customWidth="1"/>
    <col min="7" max="7" width="12.7109375" bestFit="1" customWidth="1"/>
    <col min="8" max="8" width="12.7109375" customWidth="1"/>
    <col min="9" max="20" width="12.85546875" bestFit="1" customWidth="1"/>
    <col min="21" max="49" width="14" bestFit="1" customWidth="1"/>
    <col min="50" max="50" width="15.5703125" bestFit="1" customWidth="1"/>
    <col min="51" max="51" width="11.140625" bestFit="1" customWidth="1"/>
    <col min="52" max="52" width="12.85546875" bestFit="1" customWidth="1"/>
  </cols>
  <sheetData>
    <row r="1" spans="1:51" ht="18.75" x14ac:dyDescent="0.3">
      <c r="A1" s="236" t="s">
        <v>98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</row>
    <row r="4" spans="1:51" x14ac:dyDescent="0.25">
      <c r="B4" s="234" t="s">
        <v>2</v>
      </c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</row>
    <row r="7" spans="1:51" ht="45" x14ac:dyDescent="0.25">
      <c r="A7" s="19" t="s">
        <v>99</v>
      </c>
      <c r="B7" s="4" t="s">
        <v>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17</v>
      </c>
      <c r="K7" s="1" t="s">
        <v>18</v>
      </c>
      <c r="L7" s="1" t="s">
        <v>19</v>
      </c>
      <c r="M7" s="1" t="s">
        <v>20</v>
      </c>
      <c r="N7" s="1" t="s">
        <v>21</v>
      </c>
      <c r="O7" s="1" t="s">
        <v>22</v>
      </c>
      <c r="P7" s="1" t="s">
        <v>23</v>
      </c>
      <c r="Q7" s="1" t="s">
        <v>24</v>
      </c>
      <c r="R7" s="1" t="s">
        <v>25</v>
      </c>
      <c r="S7" s="1" t="s">
        <v>26</v>
      </c>
      <c r="T7" s="1" t="s">
        <v>27</v>
      </c>
      <c r="U7" s="1" t="s">
        <v>28</v>
      </c>
      <c r="V7" s="1" t="s">
        <v>29</v>
      </c>
      <c r="W7" s="1" t="s">
        <v>30</v>
      </c>
      <c r="X7" s="1" t="s">
        <v>31</v>
      </c>
      <c r="Y7" s="1" t="s">
        <v>32</v>
      </c>
      <c r="Z7" s="1" t="s">
        <v>33</v>
      </c>
      <c r="AA7" s="1" t="s">
        <v>34</v>
      </c>
      <c r="AB7" s="1" t="s">
        <v>35</v>
      </c>
      <c r="AC7" s="1" t="s">
        <v>36</v>
      </c>
      <c r="AD7" s="1" t="s">
        <v>37</v>
      </c>
      <c r="AE7" s="1" t="s">
        <v>38</v>
      </c>
      <c r="AF7" s="1" t="s">
        <v>39</v>
      </c>
      <c r="AG7" s="1" t="s">
        <v>40</v>
      </c>
      <c r="AH7" s="1" t="s">
        <v>41</v>
      </c>
      <c r="AI7" s="1" t="s">
        <v>42</v>
      </c>
      <c r="AJ7" s="1" t="s">
        <v>43</v>
      </c>
      <c r="AK7" s="1" t="s">
        <v>44</v>
      </c>
      <c r="AL7" s="1" t="s">
        <v>45</v>
      </c>
      <c r="AM7" s="1" t="s">
        <v>46</v>
      </c>
      <c r="AN7" s="1" t="s">
        <v>47</v>
      </c>
      <c r="AO7" s="1" t="s">
        <v>48</v>
      </c>
      <c r="AP7" s="1" t="s">
        <v>49</v>
      </c>
      <c r="AQ7" s="1" t="s">
        <v>50</v>
      </c>
      <c r="AR7" s="1" t="s">
        <v>51</v>
      </c>
      <c r="AS7" s="1" t="s">
        <v>52</v>
      </c>
      <c r="AT7" s="1" t="s">
        <v>53</v>
      </c>
      <c r="AU7" s="1" t="s">
        <v>54</v>
      </c>
      <c r="AV7" s="1" t="s">
        <v>55</v>
      </c>
      <c r="AW7" s="1" t="s">
        <v>56</v>
      </c>
      <c r="AX7" s="1" t="s">
        <v>71</v>
      </c>
      <c r="AY7" s="1"/>
    </row>
    <row r="8" spans="1:51" x14ac:dyDescent="0.25">
      <c r="A8" s="20">
        <v>0.43919999999999998</v>
      </c>
      <c r="B8" s="5" t="s">
        <v>4</v>
      </c>
      <c r="C8" s="11">
        <f>$A8*'Sostenibilità finanziaria'!B8</f>
        <v>0</v>
      </c>
      <c r="D8" s="11">
        <f>$A8*'Sostenibilità finanziaria'!C8</f>
        <v>0</v>
      </c>
      <c r="E8" s="11">
        <f>$A8*'Sostenibilità finanziaria'!D8</f>
        <v>0</v>
      </c>
      <c r="F8" s="11">
        <f>$A8*'Sostenibilità finanziaria'!E8</f>
        <v>0</v>
      </c>
      <c r="G8" s="11">
        <f>$A8*'Sostenibilità finanziaria'!F8</f>
        <v>0</v>
      </c>
      <c r="H8" s="11">
        <f>$A8*'Sostenibilità finanziaria'!G8</f>
        <v>0</v>
      </c>
      <c r="I8" s="11">
        <f>$A8*'Sostenibilità finanziaria'!H8</f>
        <v>0</v>
      </c>
      <c r="J8" s="11">
        <f>$A8*'Sostenibilità finanziaria'!I8</f>
        <v>0</v>
      </c>
      <c r="K8" s="11">
        <f>$A8*'Sostenibilità finanziaria'!J8</f>
        <v>0</v>
      </c>
      <c r="L8" s="11">
        <f>$A8*'Sostenibilità finanziaria'!K8</f>
        <v>0</v>
      </c>
      <c r="M8" s="11">
        <f>$A8*'Sostenibilità finanziaria'!L8</f>
        <v>0</v>
      </c>
      <c r="N8" s="11">
        <f>$A8*'Sostenibilità finanziaria'!M8</f>
        <v>0</v>
      </c>
      <c r="O8" s="11">
        <f>$A8*'Sostenibilità finanziaria'!N8</f>
        <v>0</v>
      </c>
      <c r="P8" s="11">
        <f>$A8*'Sostenibilità finanziaria'!O8</f>
        <v>0</v>
      </c>
      <c r="Q8" s="11">
        <f>$A8*'Sostenibilità finanziaria'!P8</f>
        <v>0</v>
      </c>
      <c r="R8" s="11">
        <f>$A8*'Sostenibilità finanziaria'!Q8</f>
        <v>0</v>
      </c>
      <c r="S8" s="11">
        <f>$A8*'Sostenibilità finanziaria'!R8</f>
        <v>0</v>
      </c>
      <c r="T8" s="11">
        <f>$A8*'Sostenibilità finanziaria'!S8</f>
        <v>0</v>
      </c>
      <c r="U8" s="11">
        <f>$A8*'Sostenibilità finanziaria'!T8</f>
        <v>0</v>
      </c>
      <c r="V8" s="11">
        <f>$A8*'Sostenibilità finanziaria'!U8</f>
        <v>0</v>
      </c>
      <c r="W8" s="11">
        <f>$A8*'Sostenibilità finanziaria'!V8</f>
        <v>0</v>
      </c>
      <c r="X8" s="11">
        <f>$A8*'Sostenibilità finanziaria'!W8</f>
        <v>0</v>
      </c>
      <c r="Y8" s="11">
        <f>$A8*'Sostenibilità finanziaria'!X8</f>
        <v>0</v>
      </c>
      <c r="Z8" s="11">
        <f>$A8*'Sostenibilità finanziaria'!Y8</f>
        <v>0</v>
      </c>
      <c r="AA8" s="11">
        <f>$A8*'Sostenibilità finanziaria'!Z8</f>
        <v>0</v>
      </c>
      <c r="AB8" s="11">
        <f>$A8*'Sostenibilità finanziaria'!AA8</f>
        <v>0</v>
      </c>
      <c r="AC8" s="11">
        <f>$A8*'Sostenibilità finanziaria'!AB8</f>
        <v>0</v>
      </c>
      <c r="AD8" s="11">
        <f>$A8*'Sostenibilità finanziaria'!AC8</f>
        <v>0</v>
      </c>
      <c r="AE8" s="11">
        <f>$A8*'Sostenibilità finanziaria'!AD8</f>
        <v>0</v>
      </c>
      <c r="AF8" s="11">
        <f>$A8*'Sostenibilità finanziaria'!AE8</f>
        <v>0</v>
      </c>
      <c r="AG8" s="11">
        <f>$A8*'Sostenibilità finanziaria'!AF8</f>
        <v>0</v>
      </c>
      <c r="AH8" s="11">
        <f>$A8*'Sostenibilità finanziaria'!AG8</f>
        <v>0</v>
      </c>
      <c r="AI8" s="11">
        <f>$A8*'Sostenibilità finanziaria'!AH8</f>
        <v>0</v>
      </c>
      <c r="AJ8" s="11">
        <f>$A8*'Sostenibilità finanziaria'!AI8</f>
        <v>0</v>
      </c>
      <c r="AK8" s="11">
        <f>$A8*'Sostenibilità finanziaria'!AJ8</f>
        <v>0</v>
      </c>
      <c r="AL8" s="11">
        <f>$A8*'Sostenibilità finanziaria'!AK8</f>
        <v>0</v>
      </c>
      <c r="AM8" s="11">
        <f>$A8*'Sostenibilità finanziaria'!AL8</f>
        <v>0</v>
      </c>
      <c r="AN8" s="11">
        <f>$A8*'Sostenibilità finanziaria'!AM8</f>
        <v>0</v>
      </c>
      <c r="AO8" s="11">
        <f>$A8*'Sostenibilità finanziaria'!AN8</f>
        <v>0</v>
      </c>
      <c r="AP8" s="11">
        <f>$A8*'Sostenibilità finanziaria'!AO8</f>
        <v>0</v>
      </c>
      <c r="AQ8" s="11">
        <f>$A8*'Sostenibilità finanziaria'!AP8</f>
        <v>0</v>
      </c>
      <c r="AR8" s="11">
        <f>$A8*'Sostenibilità finanziaria'!AQ8</f>
        <v>0</v>
      </c>
      <c r="AS8" s="11">
        <f>$A8*'Sostenibilità finanziaria'!AR8</f>
        <v>0</v>
      </c>
      <c r="AT8" s="11">
        <f>$A8*'Sostenibilità finanziaria'!AS8</f>
        <v>0</v>
      </c>
      <c r="AU8" s="11">
        <f>$A8*'Sostenibilità finanziaria'!AT8</f>
        <v>0</v>
      </c>
      <c r="AV8" s="11">
        <f>$A8*'Sostenibilità finanziaria'!AU8</f>
        <v>0</v>
      </c>
      <c r="AW8" s="11">
        <f>$A8*'Sostenibilità finanziaria'!AV8</f>
        <v>0</v>
      </c>
      <c r="AX8" s="11">
        <f>SUM(C8:AW8)</f>
        <v>0</v>
      </c>
      <c r="AY8" s="73"/>
    </row>
    <row r="9" spans="1:51" x14ac:dyDescent="0.25">
      <c r="A9" s="20">
        <v>0.82230000000000003</v>
      </c>
      <c r="B9" s="5" t="s">
        <v>5</v>
      </c>
      <c r="C9" s="11">
        <f>$A9*'Sostenibilità finanziaria'!B9</f>
        <v>0</v>
      </c>
      <c r="D9" s="11">
        <f>$A9*'Sostenibilità finanziaria'!C9</f>
        <v>0</v>
      </c>
      <c r="E9" s="11">
        <f>$A9*'Sostenibilità finanziaria'!D9</f>
        <v>0</v>
      </c>
      <c r="F9" s="11">
        <f>$A9*'Sostenibilità finanziaria'!E9</f>
        <v>0</v>
      </c>
      <c r="G9" s="11">
        <f>$A9*'Sostenibilità finanziaria'!F9</f>
        <v>0</v>
      </c>
      <c r="H9" s="11">
        <f>$A9*'Sostenibilità finanziaria'!G9</f>
        <v>0</v>
      </c>
      <c r="I9" s="11">
        <f>$A9*'Sostenibilità finanziaria'!H9</f>
        <v>0</v>
      </c>
      <c r="J9" s="11">
        <f>$A9*'Sostenibilità finanziaria'!I9</f>
        <v>0</v>
      </c>
      <c r="K9" s="11">
        <f>$A9*'Sostenibilità finanziaria'!J9</f>
        <v>0</v>
      </c>
      <c r="L9" s="11">
        <f>$A9*'Sostenibilità finanziaria'!K9</f>
        <v>0</v>
      </c>
      <c r="M9" s="11">
        <f>$A9*'Sostenibilità finanziaria'!L9</f>
        <v>0</v>
      </c>
      <c r="N9" s="11">
        <f>$A9*'Sostenibilità finanziaria'!M9</f>
        <v>0</v>
      </c>
      <c r="O9" s="11">
        <f>$A9*'Sostenibilità finanziaria'!N9</f>
        <v>0</v>
      </c>
      <c r="P9" s="11">
        <f>$A9*'Sostenibilità finanziaria'!O9</f>
        <v>0</v>
      </c>
      <c r="Q9" s="11">
        <f>$A9*'Sostenibilità finanziaria'!P9</f>
        <v>0</v>
      </c>
      <c r="R9" s="11">
        <f>$A9*'Sostenibilità finanziaria'!Q9</f>
        <v>0</v>
      </c>
      <c r="S9" s="11">
        <f>$A9*'Sostenibilità finanziaria'!R9</f>
        <v>0</v>
      </c>
      <c r="T9" s="11">
        <f>$A9*'Sostenibilità finanziaria'!S9</f>
        <v>0</v>
      </c>
      <c r="U9" s="11">
        <f>$A9*'Sostenibilità finanziaria'!T9</f>
        <v>0</v>
      </c>
      <c r="V9" s="11">
        <f>$A9*'Sostenibilità finanziaria'!U9</f>
        <v>0</v>
      </c>
      <c r="W9" s="11">
        <f>$A9*'Sostenibilità finanziaria'!V9</f>
        <v>0</v>
      </c>
      <c r="X9" s="11">
        <f>$A9*'Sostenibilità finanziaria'!W9</f>
        <v>0</v>
      </c>
      <c r="Y9" s="11">
        <f>$A9*'Sostenibilità finanziaria'!X9</f>
        <v>0</v>
      </c>
      <c r="Z9" s="11">
        <f>$A9*'Sostenibilità finanziaria'!Y9</f>
        <v>0</v>
      </c>
      <c r="AA9" s="11">
        <f>$A9*'Sostenibilità finanziaria'!Z9</f>
        <v>0</v>
      </c>
      <c r="AB9" s="11">
        <f>$A9*'Sostenibilità finanziaria'!AA9</f>
        <v>0</v>
      </c>
      <c r="AC9" s="11">
        <f>$A9*'Sostenibilità finanziaria'!AB9</f>
        <v>0</v>
      </c>
      <c r="AD9" s="11">
        <f>$A9*'Sostenibilità finanziaria'!AC9</f>
        <v>0</v>
      </c>
      <c r="AE9" s="11">
        <f>$A9*'Sostenibilità finanziaria'!AD9</f>
        <v>0</v>
      </c>
      <c r="AF9" s="11">
        <f>$A9*'Sostenibilità finanziaria'!AE9</f>
        <v>0</v>
      </c>
      <c r="AG9" s="11">
        <f>$A9*'Sostenibilità finanziaria'!AF9</f>
        <v>0</v>
      </c>
      <c r="AH9" s="11">
        <f>$A9*'Sostenibilità finanziaria'!AG9</f>
        <v>0</v>
      </c>
      <c r="AI9" s="11">
        <f>$A9*'Sostenibilità finanziaria'!AH9</f>
        <v>0</v>
      </c>
      <c r="AJ9" s="11">
        <f>$A9*'Sostenibilità finanziaria'!AI9</f>
        <v>0</v>
      </c>
      <c r="AK9" s="11">
        <f>$A9*'Sostenibilità finanziaria'!AJ9</f>
        <v>0</v>
      </c>
      <c r="AL9" s="11">
        <f>$A9*'Sostenibilità finanziaria'!AK9</f>
        <v>0</v>
      </c>
      <c r="AM9" s="11">
        <f>$A9*'Sostenibilità finanziaria'!AL9</f>
        <v>0</v>
      </c>
      <c r="AN9" s="11">
        <f>$A9*'Sostenibilità finanziaria'!AM9</f>
        <v>0</v>
      </c>
      <c r="AO9" s="11">
        <f>$A9*'Sostenibilità finanziaria'!AN9</f>
        <v>0</v>
      </c>
      <c r="AP9" s="11">
        <f>$A9*'Sostenibilità finanziaria'!AO9</f>
        <v>0</v>
      </c>
      <c r="AQ9" s="11">
        <f>$A9*'Sostenibilità finanziaria'!AP9</f>
        <v>0</v>
      </c>
      <c r="AR9" s="11">
        <f>$A9*'Sostenibilità finanziaria'!AQ9</f>
        <v>0</v>
      </c>
      <c r="AS9" s="11">
        <f>$A9*'Sostenibilità finanziaria'!AR9</f>
        <v>0</v>
      </c>
      <c r="AT9" s="11">
        <f>$A9*'Sostenibilità finanziaria'!AS9</f>
        <v>0</v>
      </c>
      <c r="AU9" s="11">
        <f>$A9*'Sostenibilità finanziaria'!AT9</f>
        <v>0</v>
      </c>
      <c r="AV9" s="11">
        <f>$A9*'Sostenibilità finanziaria'!AU9</f>
        <v>0</v>
      </c>
      <c r="AW9" s="11">
        <f>$A9*'Sostenibilità finanziaria'!AV9</f>
        <v>0</v>
      </c>
      <c r="AX9" s="11">
        <f t="shared" ref="AX9:AX21" si="0">SUM(C9:AW9)</f>
        <v>0</v>
      </c>
      <c r="AY9" s="73"/>
    </row>
    <row r="10" spans="1:51" x14ac:dyDescent="0.25">
      <c r="A10" s="20">
        <v>0.85</v>
      </c>
      <c r="B10" s="5" t="s">
        <v>6</v>
      </c>
      <c r="C10" s="11">
        <f>$A10*'Sostenibilità finanziaria'!B10</f>
        <v>0</v>
      </c>
      <c r="D10" s="11">
        <f>$A10*'Sostenibilità finanziaria'!C10</f>
        <v>0</v>
      </c>
      <c r="E10" s="11">
        <f>$A10*'Sostenibilità finanziaria'!D10</f>
        <v>0</v>
      </c>
      <c r="F10" s="11">
        <f>$A10*'Sostenibilità finanziaria'!E10</f>
        <v>0</v>
      </c>
      <c r="G10" s="11">
        <f>$A10*'Sostenibilità finanziaria'!F10</f>
        <v>0</v>
      </c>
      <c r="H10" s="11">
        <f>$A10*'Sostenibilità finanziaria'!G10</f>
        <v>0</v>
      </c>
      <c r="I10" s="11">
        <f>$A10*'Sostenibilità finanziaria'!H10</f>
        <v>0</v>
      </c>
      <c r="J10" s="11">
        <f>$A10*'Sostenibilità finanziaria'!I10</f>
        <v>44.465624999999996</v>
      </c>
      <c r="K10" s="11">
        <f>$A10*'Sostenibilità finanziaria'!J10</f>
        <v>59.287500000000001</v>
      </c>
      <c r="L10" s="11">
        <f>$A10*'Sostenibilità finanziaria'!K10</f>
        <v>59.287500000000001</v>
      </c>
      <c r="M10" s="11">
        <f>$A10*'Sostenibilità finanziaria'!L10</f>
        <v>59.287500000000001</v>
      </c>
      <c r="N10" s="11">
        <f>$A10*'Sostenibilità finanziaria'!M10</f>
        <v>59.287500000000001</v>
      </c>
      <c r="O10" s="11">
        <f>$A10*'Sostenibilità finanziaria'!N10</f>
        <v>59.287500000000001</v>
      </c>
      <c r="P10" s="11">
        <f>$A10*'Sostenibilità finanziaria'!O10</f>
        <v>59.287500000000001</v>
      </c>
      <c r="Q10" s="11">
        <f>$A10*'Sostenibilità finanziaria'!P10</f>
        <v>59.287500000000001</v>
      </c>
      <c r="R10" s="11">
        <f>$A10*'Sostenibilità finanziaria'!Q10</f>
        <v>59.287500000000001</v>
      </c>
      <c r="S10" s="11">
        <f>$A10*'Sostenibilità finanziaria'!R10</f>
        <v>59.287500000000001</v>
      </c>
      <c r="T10" s="11">
        <f>$A10*'Sostenibilità finanziaria'!S10</f>
        <v>59.287500000000001</v>
      </c>
      <c r="U10" s="11">
        <f>$A10*'Sostenibilità finanziaria'!T10</f>
        <v>59.287500000000001</v>
      </c>
      <c r="V10" s="11">
        <f>$A10*'Sostenibilità finanziaria'!U10</f>
        <v>59.287500000000001</v>
      </c>
      <c r="W10" s="11">
        <f>$A10*'Sostenibilità finanziaria'!V10</f>
        <v>59.287500000000001</v>
      </c>
      <c r="X10" s="11">
        <f>$A10*'Sostenibilità finanziaria'!W10</f>
        <v>59.287500000000001</v>
      </c>
      <c r="Y10" s="11">
        <f>$A10*'Sostenibilità finanziaria'!X10</f>
        <v>59.287500000000001</v>
      </c>
      <c r="Z10" s="11">
        <f>$A10*'Sostenibilità finanziaria'!Y10</f>
        <v>59.287500000000001</v>
      </c>
      <c r="AA10" s="11">
        <f>$A10*'Sostenibilità finanziaria'!Z10</f>
        <v>59.287500000000001</v>
      </c>
      <c r="AB10" s="11">
        <f>$A10*'Sostenibilità finanziaria'!AA10</f>
        <v>59.287500000000001</v>
      </c>
      <c r="AC10" s="11">
        <f>$A10*'Sostenibilità finanziaria'!AB10</f>
        <v>59.287500000000001</v>
      </c>
      <c r="AD10" s="11">
        <f>$A10*'Sostenibilità finanziaria'!AC10</f>
        <v>59.287500000000001</v>
      </c>
      <c r="AE10" s="11">
        <f>$A10*'Sostenibilità finanziaria'!AD10</f>
        <v>59.287500000000001</v>
      </c>
      <c r="AF10" s="11">
        <f>$A10*'Sostenibilità finanziaria'!AE10</f>
        <v>59.287500000000001</v>
      </c>
      <c r="AG10" s="11">
        <f>$A10*'Sostenibilità finanziaria'!AF10</f>
        <v>59.287500000000001</v>
      </c>
      <c r="AH10" s="11">
        <f>$A10*'Sostenibilità finanziaria'!AG10</f>
        <v>59.287500000000001</v>
      </c>
      <c r="AI10" s="11">
        <f>$A10*'Sostenibilità finanziaria'!AH10</f>
        <v>59.287500000000001</v>
      </c>
      <c r="AJ10" s="11">
        <f>$A10*'Sostenibilità finanziaria'!AI10</f>
        <v>59.287500000000001</v>
      </c>
      <c r="AK10" s="11">
        <f>$A10*'Sostenibilità finanziaria'!AJ10</f>
        <v>59.287500000000001</v>
      </c>
      <c r="AL10" s="11">
        <f>$A10*'Sostenibilità finanziaria'!AK10</f>
        <v>59.287500000000001</v>
      </c>
      <c r="AM10" s="11">
        <f>$A10*'Sostenibilità finanziaria'!AL10</f>
        <v>59.287500000000001</v>
      </c>
      <c r="AN10" s="11">
        <f>$A10*'Sostenibilità finanziaria'!AM10</f>
        <v>59.287500000000001</v>
      </c>
      <c r="AO10" s="11">
        <f>$A10*'Sostenibilità finanziaria'!AN10</f>
        <v>59.287500000000001</v>
      </c>
      <c r="AP10" s="11">
        <f>$A10*'Sostenibilità finanziaria'!AO10</f>
        <v>59.287500000000001</v>
      </c>
      <c r="AQ10" s="11">
        <f>$A10*'Sostenibilità finanziaria'!AP10</f>
        <v>59.287500000000001</v>
      </c>
      <c r="AR10" s="11">
        <f>$A10*'Sostenibilità finanziaria'!AQ10</f>
        <v>59.287500000000001</v>
      </c>
      <c r="AS10" s="11">
        <f>$A10*'Sostenibilità finanziaria'!AR10</f>
        <v>59.287500000000001</v>
      </c>
      <c r="AT10" s="11">
        <f>$A10*'Sostenibilità finanziaria'!AS10</f>
        <v>59.287500000000001</v>
      </c>
      <c r="AU10" s="11">
        <f>$A10*'Sostenibilità finanziaria'!AT10</f>
        <v>59.287500000000001</v>
      </c>
      <c r="AV10" s="11">
        <f>$A10*'Sostenibilità finanziaria'!AU10</f>
        <v>59.287500000000001</v>
      </c>
      <c r="AW10" s="11">
        <f>$A10*'Sostenibilità finanziaria'!AV10</f>
        <v>59.287500000000001</v>
      </c>
      <c r="AX10" s="11">
        <f t="shared" si="0"/>
        <v>2356.6781249999985</v>
      </c>
      <c r="AY10" s="73"/>
    </row>
    <row r="11" spans="1:51" x14ac:dyDescent="0.25">
      <c r="A11" s="20">
        <v>0.84119999999999995</v>
      </c>
      <c r="B11" s="5" t="s">
        <v>7</v>
      </c>
      <c r="C11" s="11">
        <f>$A11*'Sostenibilità finanziaria'!B11</f>
        <v>0</v>
      </c>
      <c r="D11" s="11">
        <f>$A11*'Sostenibilità finanziaria'!C11</f>
        <v>0</v>
      </c>
      <c r="E11" s="11">
        <f>$A11*'Sostenibilità finanziaria'!D11</f>
        <v>0</v>
      </c>
      <c r="F11" s="11">
        <f>$A11*'Sostenibilità finanziaria'!E11</f>
        <v>0</v>
      </c>
      <c r="G11" s="11">
        <f>$A11*'Sostenibilità finanziaria'!F11</f>
        <v>0</v>
      </c>
      <c r="H11" s="11">
        <f>$A11*'Sostenibilità finanziaria'!G11</f>
        <v>0</v>
      </c>
      <c r="I11" s="11">
        <f>$A11*'Sostenibilità finanziaria'!H11</f>
        <v>0</v>
      </c>
      <c r="J11" s="11">
        <f>$A11*'Sostenibilità finanziaria'!I11</f>
        <v>0</v>
      </c>
      <c r="K11" s="11">
        <f>$A11*'Sostenibilità finanziaria'!J11</f>
        <v>0</v>
      </c>
      <c r="L11" s="11">
        <f>$A11*'Sostenibilità finanziaria'!K11</f>
        <v>0</v>
      </c>
      <c r="M11" s="11">
        <f>$A11*'Sostenibilità finanziaria'!L11</f>
        <v>0</v>
      </c>
      <c r="N11" s="11">
        <f>$A11*'Sostenibilità finanziaria'!M11</f>
        <v>88.010549999999995</v>
      </c>
      <c r="O11" s="11">
        <f>$A11*'Sostenibilità finanziaria'!N11</f>
        <v>0</v>
      </c>
      <c r="P11" s="11">
        <f>$A11*'Sostenibilità finanziaria'!O11</f>
        <v>0</v>
      </c>
      <c r="Q11" s="11">
        <f>$A11*'Sostenibilità finanziaria'!P11</f>
        <v>0</v>
      </c>
      <c r="R11" s="11">
        <f>$A11*'Sostenibilità finanziaria'!Q11</f>
        <v>0</v>
      </c>
      <c r="S11" s="11">
        <f>$A11*'Sostenibilità finanziaria'!R11</f>
        <v>88.010549999999995</v>
      </c>
      <c r="T11" s="11">
        <f>$A11*'Sostenibilità finanziaria'!S11</f>
        <v>0</v>
      </c>
      <c r="U11" s="11">
        <f>$A11*'Sostenibilità finanziaria'!T11</f>
        <v>0</v>
      </c>
      <c r="V11" s="11">
        <f>$A11*'Sostenibilità finanziaria'!U11</f>
        <v>0</v>
      </c>
      <c r="W11" s="11">
        <f>$A11*'Sostenibilità finanziaria'!V11</f>
        <v>0</v>
      </c>
      <c r="X11" s="11">
        <f>$A11*'Sostenibilità finanziaria'!W11</f>
        <v>88.010549999999995</v>
      </c>
      <c r="Y11" s="11">
        <f>$A11*'Sostenibilità finanziaria'!X11</f>
        <v>0</v>
      </c>
      <c r="Z11" s="11">
        <f>$A11*'Sostenibilità finanziaria'!Y11</f>
        <v>0</v>
      </c>
      <c r="AA11" s="11">
        <f>$A11*'Sostenibilità finanziaria'!Z11</f>
        <v>0</v>
      </c>
      <c r="AB11" s="11">
        <f>$A11*'Sostenibilità finanziaria'!AA11</f>
        <v>0</v>
      </c>
      <c r="AC11" s="11">
        <f>$A11*'Sostenibilità finanziaria'!AB11</f>
        <v>88.010549999999995</v>
      </c>
      <c r="AD11" s="11">
        <f>$A11*'Sostenibilità finanziaria'!AC11</f>
        <v>0</v>
      </c>
      <c r="AE11" s="11">
        <f>$A11*'Sostenibilità finanziaria'!AD11</f>
        <v>0</v>
      </c>
      <c r="AF11" s="11">
        <f>$A11*'Sostenibilità finanziaria'!AE11</f>
        <v>0</v>
      </c>
      <c r="AG11" s="11">
        <f>$A11*'Sostenibilità finanziaria'!AF11</f>
        <v>0</v>
      </c>
      <c r="AH11" s="11">
        <f>$A11*'Sostenibilità finanziaria'!AG11</f>
        <v>88.010549999999995</v>
      </c>
      <c r="AI11" s="11">
        <f>$A11*'Sostenibilità finanziaria'!AH11</f>
        <v>0</v>
      </c>
      <c r="AJ11" s="11">
        <f>$A11*'Sostenibilità finanziaria'!AI11</f>
        <v>0</v>
      </c>
      <c r="AK11" s="11">
        <f>$A11*'Sostenibilità finanziaria'!AJ11</f>
        <v>0</v>
      </c>
      <c r="AL11" s="11">
        <f>$A11*'Sostenibilità finanziaria'!AK11</f>
        <v>0</v>
      </c>
      <c r="AM11" s="11">
        <f>$A11*'Sostenibilità finanziaria'!AL11</f>
        <v>88.010549999999995</v>
      </c>
      <c r="AN11" s="11">
        <f>$A11*'Sostenibilità finanziaria'!AM11</f>
        <v>0</v>
      </c>
      <c r="AO11" s="11">
        <f>$A11*'Sostenibilità finanziaria'!AN11</f>
        <v>0</v>
      </c>
      <c r="AP11" s="11">
        <f>$A11*'Sostenibilità finanziaria'!AO11</f>
        <v>0</v>
      </c>
      <c r="AQ11" s="11">
        <f>$A11*'Sostenibilità finanziaria'!AP11</f>
        <v>0</v>
      </c>
      <c r="AR11" s="11">
        <f>$A11*'Sostenibilità finanziaria'!AQ11</f>
        <v>88.010549999999995</v>
      </c>
      <c r="AS11" s="11">
        <f>$A11*'Sostenibilità finanziaria'!AR11</f>
        <v>0</v>
      </c>
      <c r="AT11" s="11">
        <f>$A11*'Sostenibilità finanziaria'!AS11</f>
        <v>0</v>
      </c>
      <c r="AU11" s="11">
        <f>$A11*'Sostenibilità finanziaria'!AT11</f>
        <v>0</v>
      </c>
      <c r="AV11" s="11">
        <f>$A11*'Sostenibilità finanziaria'!AU11</f>
        <v>0</v>
      </c>
      <c r="AW11" s="11">
        <f>$A11*'Sostenibilità finanziaria'!AV11</f>
        <v>88.010549999999995</v>
      </c>
      <c r="AX11" s="11">
        <f t="shared" si="0"/>
        <v>704.08439999999985</v>
      </c>
      <c r="AY11" s="73"/>
    </row>
    <row r="12" spans="1:51" x14ac:dyDescent="0.25">
      <c r="A12" s="20">
        <v>0.82230000000000003</v>
      </c>
      <c r="B12" s="6" t="s">
        <v>8</v>
      </c>
      <c r="C12" s="11">
        <f>$A12*'Sostenibilità finanziaria'!B12</f>
        <v>0</v>
      </c>
      <c r="D12" s="11">
        <f>$A12*'Sostenibilità finanziaria'!C12</f>
        <v>0</v>
      </c>
      <c r="E12" s="11">
        <f>$A12*'Sostenibilità finanziaria'!D12</f>
        <v>0</v>
      </c>
      <c r="F12" s="11">
        <f>$A12*'Sostenibilità finanziaria'!E12</f>
        <v>0</v>
      </c>
      <c r="G12" s="11">
        <f>$A12*'Sostenibilità finanziaria'!F12</f>
        <v>0</v>
      </c>
      <c r="H12" s="11">
        <f>$A12*'Sostenibilità finanziaria'!G12</f>
        <v>0</v>
      </c>
      <c r="I12" s="11">
        <f>$A12*'Sostenibilità finanziaria'!H12</f>
        <v>0</v>
      </c>
      <c r="J12" s="11">
        <f>$A12*'Sostenibilità finanziaria'!I12</f>
        <v>0</v>
      </c>
      <c r="K12" s="11">
        <f>$A12*'Sostenibilità finanziaria'!J12</f>
        <v>0</v>
      </c>
      <c r="L12" s="11">
        <f>$A12*'Sostenibilità finanziaria'!K12</f>
        <v>0</v>
      </c>
      <c r="M12" s="11">
        <f>$A12*'Sostenibilità finanziaria'!L12</f>
        <v>0</v>
      </c>
      <c r="N12" s="11">
        <f>$A12*'Sostenibilità finanziaria'!M12</f>
        <v>0</v>
      </c>
      <c r="O12" s="11">
        <f>$A12*'Sostenibilità finanziaria'!N12</f>
        <v>0</v>
      </c>
      <c r="P12" s="11">
        <f>$A12*'Sostenibilità finanziaria'!O12</f>
        <v>0</v>
      </c>
      <c r="Q12" s="11">
        <f>$A12*'Sostenibilità finanziaria'!P12</f>
        <v>0</v>
      </c>
      <c r="R12" s="11">
        <f>$A12*'Sostenibilità finanziaria'!Q12</f>
        <v>0</v>
      </c>
      <c r="S12" s="11">
        <f>$A12*'Sostenibilità finanziaria'!R12</f>
        <v>0</v>
      </c>
      <c r="T12" s="11">
        <f>$A12*'Sostenibilità finanziaria'!S12</f>
        <v>0</v>
      </c>
      <c r="U12" s="11">
        <f>$A12*'Sostenibilità finanziaria'!T12</f>
        <v>0</v>
      </c>
      <c r="V12" s="11">
        <f>$A12*'Sostenibilità finanziaria'!U12</f>
        <v>0</v>
      </c>
      <c r="W12" s="11">
        <f>$A12*'Sostenibilità finanziaria'!V12</f>
        <v>0</v>
      </c>
      <c r="X12" s="11">
        <f>$A12*'Sostenibilità finanziaria'!W12</f>
        <v>0</v>
      </c>
      <c r="Y12" s="11">
        <f>$A12*'Sostenibilità finanziaria'!X12</f>
        <v>0</v>
      </c>
      <c r="Z12" s="11">
        <f>$A12*'Sostenibilità finanziaria'!Y12</f>
        <v>0</v>
      </c>
      <c r="AA12" s="11">
        <f>$A12*'Sostenibilità finanziaria'!Z12</f>
        <v>0</v>
      </c>
      <c r="AB12" s="11">
        <f>$A12*'Sostenibilità finanziaria'!AA12</f>
        <v>0</v>
      </c>
      <c r="AC12" s="11">
        <f>$A12*'Sostenibilità finanziaria'!AB12</f>
        <v>0</v>
      </c>
      <c r="AD12" s="11">
        <f>$A12*'Sostenibilità finanziaria'!AC12</f>
        <v>0</v>
      </c>
      <c r="AE12" s="11">
        <f>$A12*'Sostenibilità finanziaria'!AD12</f>
        <v>0</v>
      </c>
      <c r="AF12" s="11">
        <f>$A12*'Sostenibilità finanziaria'!AE12</f>
        <v>0</v>
      </c>
      <c r="AG12" s="11">
        <f>$A12*'Sostenibilità finanziaria'!AF12</f>
        <v>0</v>
      </c>
      <c r="AH12" s="11">
        <f>$A12*'Sostenibilità finanziaria'!AG12</f>
        <v>0</v>
      </c>
      <c r="AI12" s="11">
        <f>$A12*'Sostenibilità finanziaria'!AH12</f>
        <v>0</v>
      </c>
      <c r="AJ12" s="11">
        <f>$A12*'Sostenibilità finanziaria'!AI12</f>
        <v>0</v>
      </c>
      <c r="AK12" s="11">
        <f>$A12*'Sostenibilità finanziaria'!AJ12</f>
        <v>0</v>
      </c>
      <c r="AL12" s="11">
        <f>$A12*'Sostenibilità finanziaria'!AK12</f>
        <v>0</v>
      </c>
      <c r="AM12" s="11">
        <f>$A12*'Sostenibilità finanziaria'!AL12</f>
        <v>0</v>
      </c>
      <c r="AN12" s="11">
        <f>$A12*'Sostenibilità finanziaria'!AM12</f>
        <v>0</v>
      </c>
      <c r="AO12" s="11">
        <f>$A12*'Sostenibilità finanziaria'!AN12</f>
        <v>0</v>
      </c>
      <c r="AP12" s="11">
        <f>$A12*'Sostenibilità finanziaria'!AO12</f>
        <v>0</v>
      </c>
      <c r="AQ12" s="11">
        <f>$A12*'Sostenibilità finanziaria'!AP12</f>
        <v>0</v>
      </c>
      <c r="AR12" s="11">
        <f>$A12*'Sostenibilità finanziaria'!AQ12</f>
        <v>0</v>
      </c>
      <c r="AS12" s="11">
        <f>$A12*'Sostenibilità finanziaria'!AR12</f>
        <v>0</v>
      </c>
      <c r="AT12" s="11">
        <f>$A12*'Sostenibilità finanziaria'!AS12</f>
        <v>0</v>
      </c>
      <c r="AU12" s="11">
        <f>$A12*'Sostenibilità finanziaria'!AT12</f>
        <v>0</v>
      </c>
      <c r="AV12" s="11">
        <f>$A12*'Sostenibilità finanziaria'!AU12</f>
        <v>0</v>
      </c>
      <c r="AW12" s="11">
        <f>$A12*'Sostenibilità finanziaria'!AV12</f>
        <v>0</v>
      </c>
      <c r="AX12" s="11">
        <f t="shared" si="0"/>
        <v>0</v>
      </c>
      <c r="AY12" s="73"/>
    </row>
    <row r="13" spans="1:51" x14ac:dyDescent="0.25">
      <c r="A13" s="20">
        <v>0.85460000000000003</v>
      </c>
      <c r="B13" s="5" t="s">
        <v>9</v>
      </c>
      <c r="C13" s="11">
        <f>$A13*'Sostenibilità finanziaria'!B13</f>
        <v>0</v>
      </c>
      <c r="D13" s="11">
        <f>$A13*'Sostenibilità finanziaria'!C13</f>
        <v>0</v>
      </c>
      <c r="E13" s="11">
        <f>$A13*'Sostenibilità finanziaria'!D13</f>
        <v>0</v>
      </c>
      <c r="F13" s="11">
        <f>$A13*'Sostenibilità finanziaria'!E13</f>
        <v>0</v>
      </c>
      <c r="G13" s="11">
        <f>$A13*'Sostenibilità finanziaria'!F13</f>
        <v>0</v>
      </c>
      <c r="H13" s="11">
        <f>$A13*'Sostenibilità finanziaria'!G13</f>
        <v>0</v>
      </c>
      <c r="I13" s="11">
        <f>$A13*'Sostenibilità finanziaria'!H13</f>
        <v>0</v>
      </c>
      <c r="J13" s="11">
        <f>$A13*'Sostenibilità finanziaria'!I13</f>
        <v>0</v>
      </c>
      <c r="K13" s="11">
        <f>$A13*'Sostenibilità finanziaria'!J13</f>
        <v>0</v>
      </c>
      <c r="L13" s="11">
        <f>$A13*'Sostenibilità finanziaria'!K13</f>
        <v>0</v>
      </c>
      <c r="M13" s="11">
        <f>$A13*'Sostenibilità finanziaria'!L13</f>
        <v>0</v>
      </c>
      <c r="N13" s="11">
        <f>$A13*'Sostenibilità finanziaria'!M13</f>
        <v>0</v>
      </c>
      <c r="O13" s="11">
        <f>$A13*'Sostenibilità finanziaria'!N13</f>
        <v>0</v>
      </c>
      <c r="P13" s="11">
        <f>$A13*'Sostenibilità finanziaria'!O13</f>
        <v>0</v>
      </c>
      <c r="Q13" s="11">
        <f>$A13*'Sostenibilità finanziaria'!P13</f>
        <v>0</v>
      </c>
      <c r="R13" s="11">
        <f>$A13*'Sostenibilità finanziaria'!Q13</f>
        <v>0</v>
      </c>
      <c r="S13" s="11">
        <f>$A13*'Sostenibilità finanziaria'!R13</f>
        <v>0</v>
      </c>
      <c r="T13" s="11">
        <f>$A13*'Sostenibilità finanziaria'!S13</f>
        <v>0</v>
      </c>
      <c r="U13" s="11">
        <f>$A13*'Sostenibilità finanziaria'!T13</f>
        <v>0</v>
      </c>
      <c r="V13" s="11">
        <f>$A13*'Sostenibilità finanziaria'!U13</f>
        <v>0</v>
      </c>
      <c r="W13" s="11">
        <f>$A13*'Sostenibilità finanziaria'!V13</f>
        <v>0</v>
      </c>
      <c r="X13" s="11">
        <f>$A13*'Sostenibilità finanziaria'!W13</f>
        <v>0</v>
      </c>
      <c r="Y13" s="11">
        <f>$A13*'Sostenibilità finanziaria'!X13</f>
        <v>0</v>
      </c>
      <c r="Z13" s="11">
        <f>$A13*'Sostenibilità finanziaria'!Y13</f>
        <v>0</v>
      </c>
      <c r="AA13" s="11">
        <f>$A13*'Sostenibilità finanziaria'!Z13</f>
        <v>0</v>
      </c>
      <c r="AB13" s="11">
        <f>$A13*'Sostenibilità finanziaria'!AA13</f>
        <v>0</v>
      </c>
      <c r="AC13" s="11">
        <f>$A13*'Sostenibilità finanziaria'!AB13</f>
        <v>0</v>
      </c>
      <c r="AD13" s="11">
        <f>$A13*'Sostenibilità finanziaria'!AC13</f>
        <v>0</v>
      </c>
      <c r="AE13" s="11">
        <f>$A13*'Sostenibilità finanziaria'!AD13</f>
        <v>0</v>
      </c>
      <c r="AF13" s="11">
        <f>$A13*'Sostenibilità finanziaria'!AE13</f>
        <v>0</v>
      </c>
      <c r="AG13" s="11">
        <f>$A13*'Sostenibilità finanziaria'!AF13</f>
        <v>0</v>
      </c>
      <c r="AH13" s="11">
        <f>$A13*'Sostenibilità finanziaria'!AG13</f>
        <v>0</v>
      </c>
      <c r="AI13" s="11">
        <f>$A13*'Sostenibilità finanziaria'!AH13</f>
        <v>0</v>
      </c>
      <c r="AJ13" s="11">
        <f>$A13*'Sostenibilità finanziaria'!AI13</f>
        <v>0</v>
      </c>
      <c r="AK13" s="11">
        <f>$A13*'Sostenibilità finanziaria'!AJ13</f>
        <v>0</v>
      </c>
      <c r="AL13" s="11">
        <f>$A13*'Sostenibilità finanziaria'!AK13</f>
        <v>0</v>
      </c>
      <c r="AM13" s="11">
        <f>$A13*'Sostenibilità finanziaria'!AL13</f>
        <v>0</v>
      </c>
      <c r="AN13" s="11">
        <f>$A13*'Sostenibilità finanziaria'!AM13</f>
        <v>0</v>
      </c>
      <c r="AO13" s="11">
        <f>$A13*'Sostenibilità finanziaria'!AN13</f>
        <v>0</v>
      </c>
      <c r="AP13" s="11">
        <f>$A13*'Sostenibilità finanziaria'!AO13</f>
        <v>0</v>
      </c>
      <c r="AQ13" s="11">
        <f>$A13*'Sostenibilità finanziaria'!AP13</f>
        <v>0</v>
      </c>
      <c r="AR13" s="11">
        <f>$A13*'Sostenibilità finanziaria'!AQ13</f>
        <v>0</v>
      </c>
      <c r="AS13" s="11">
        <f>$A13*'Sostenibilità finanziaria'!AR13</f>
        <v>0</v>
      </c>
      <c r="AT13" s="11">
        <f>$A13*'Sostenibilità finanziaria'!AS13</f>
        <v>0</v>
      </c>
      <c r="AU13" s="11">
        <f>$A13*'Sostenibilità finanziaria'!AT13</f>
        <v>0</v>
      </c>
      <c r="AV13" s="11">
        <f>$A13*'Sostenibilità finanziaria'!AU13</f>
        <v>0</v>
      </c>
      <c r="AW13" s="11">
        <f>$A13*'Sostenibilità finanziaria'!AV13</f>
        <v>0</v>
      </c>
      <c r="AX13" s="11">
        <f t="shared" si="0"/>
        <v>0</v>
      </c>
      <c r="AY13" s="73"/>
    </row>
    <row r="14" spans="1:51" x14ac:dyDescent="0.25">
      <c r="A14" s="20">
        <v>0.85460000000000003</v>
      </c>
      <c r="B14" s="5" t="s">
        <v>10</v>
      </c>
      <c r="C14" s="11">
        <f>$A14*'Sostenibilità finanziaria'!B14</f>
        <v>2496813.4391757147</v>
      </c>
      <c r="D14" s="11">
        <f>$A14*'Sostenibilità finanziaria'!C14</f>
        <v>2496813.4391757147</v>
      </c>
      <c r="E14" s="11">
        <f>$A14*'Sostenibilità finanziaria'!D14</f>
        <v>2496813.4391757147</v>
      </c>
      <c r="F14" s="11">
        <f>$A14*'Sostenibilità finanziaria'!E14</f>
        <v>2496813.4391757147</v>
      </c>
      <c r="G14" s="11">
        <f>$A14*'Sostenibilità finanziaria'!F14</f>
        <v>2496813.4391757147</v>
      </c>
      <c r="H14" s="11">
        <f>$A14*'Sostenibilità finanziaria'!G14</f>
        <v>2496813.4391757147</v>
      </c>
      <c r="I14" s="11">
        <f>$A14*'Sostenibilità finanziaria'!H14</f>
        <v>2496813.4391757147</v>
      </c>
      <c r="J14" s="11">
        <f>$A14*'Sostenibilità finanziaria'!I14</f>
        <v>624203.35979392868</v>
      </c>
      <c r="K14" s="11">
        <f>$A14*'Sostenibilità finanziaria'!J14</f>
        <v>0</v>
      </c>
      <c r="L14" s="11">
        <f>$A14*'Sostenibilità finanziaria'!K14</f>
        <v>0</v>
      </c>
      <c r="M14" s="11">
        <f>$A14*'Sostenibilità finanziaria'!L14</f>
        <v>0</v>
      </c>
      <c r="N14" s="11">
        <f>$A14*'Sostenibilità finanziaria'!M14</f>
        <v>0</v>
      </c>
      <c r="O14" s="11">
        <f>$A14*'Sostenibilità finanziaria'!N14</f>
        <v>0</v>
      </c>
      <c r="P14" s="11">
        <f>$A14*'Sostenibilità finanziaria'!O14</f>
        <v>0</v>
      </c>
      <c r="Q14" s="11">
        <f>$A14*'Sostenibilità finanziaria'!P14</f>
        <v>0</v>
      </c>
      <c r="R14" s="11">
        <f>$A14*'Sostenibilità finanziaria'!Q14</f>
        <v>0</v>
      </c>
      <c r="S14" s="11">
        <f>$A14*'Sostenibilità finanziaria'!R14</f>
        <v>0</v>
      </c>
      <c r="T14" s="11">
        <f>$A14*'Sostenibilità finanziaria'!S14</f>
        <v>0</v>
      </c>
      <c r="U14" s="11">
        <f>$A14*'Sostenibilità finanziaria'!T14</f>
        <v>0</v>
      </c>
      <c r="V14" s="11">
        <f>$A14*'Sostenibilità finanziaria'!U14</f>
        <v>0</v>
      </c>
      <c r="W14" s="11">
        <f>$A14*'Sostenibilità finanziaria'!V14</f>
        <v>0</v>
      </c>
      <c r="X14" s="11">
        <f>$A14*'Sostenibilità finanziaria'!W14</f>
        <v>0</v>
      </c>
      <c r="Y14" s="11">
        <f>$A14*'Sostenibilità finanziaria'!X14</f>
        <v>0</v>
      </c>
      <c r="Z14" s="11">
        <f>$A14*'Sostenibilità finanziaria'!Y14</f>
        <v>0</v>
      </c>
      <c r="AA14" s="11">
        <f>$A14*'Sostenibilità finanziaria'!Z14</f>
        <v>0</v>
      </c>
      <c r="AB14" s="11">
        <f>$A14*'Sostenibilità finanziaria'!AA14</f>
        <v>0</v>
      </c>
      <c r="AC14" s="11">
        <f>$A14*'Sostenibilità finanziaria'!AB14</f>
        <v>0</v>
      </c>
      <c r="AD14" s="11">
        <f>$A14*'Sostenibilità finanziaria'!AC14</f>
        <v>0</v>
      </c>
      <c r="AE14" s="11">
        <f>$A14*'Sostenibilità finanziaria'!AD14</f>
        <v>0</v>
      </c>
      <c r="AF14" s="11">
        <f>$A14*'Sostenibilità finanziaria'!AE14</f>
        <v>0</v>
      </c>
      <c r="AG14" s="11">
        <f>$A14*'Sostenibilità finanziaria'!AF14</f>
        <v>0</v>
      </c>
      <c r="AH14" s="11">
        <f>$A14*'Sostenibilità finanziaria'!AG14</f>
        <v>0</v>
      </c>
      <c r="AI14" s="11">
        <f>$A14*'Sostenibilità finanziaria'!AH14</f>
        <v>0</v>
      </c>
      <c r="AJ14" s="11">
        <f>$A14*'Sostenibilità finanziaria'!AI14</f>
        <v>0</v>
      </c>
      <c r="AK14" s="11">
        <f>$A14*'Sostenibilità finanziaria'!AJ14</f>
        <v>0</v>
      </c>
      <c r="AL14" s="11">
        <f>$A14*'Sostenibilità finanziaria'!AK14</f>
        <v>0</v>
      </c>
      <c r="AM14" s="11">
        <f>$A14*'Sostenibilità finanziaria'!AL14</f>
        <v>0</v>
      </c>
      <c r="AN14" s="11">
        <f>$A14*'Sostenibilità finanziaria'!AM14</f>
        <v>0</v>
      </c>
      <c r="AO14" s="11">
        <f>$A14*'Sostenibilità finanziaria'!AN14</f>
        <v>0</v>
      </c>
      <c r="AP14" s="11">
        <f>$A14*'Sostenibilità finanziaria'!AO14</f>
        <v>0</v>
      </c>
      <c r="AQ14" s="11">
        <f>$A14*'Sostenibilità finanziaria'!AP14</f>
        <v>0</v>
      </c>
      <c r="AR14" s="11">
        <f>$A14*'Sostenibilità finanziaria'!AQ14</f>
        <v>0</v>
      </c>
      <c r="AS14" s="11">
        <f>$A14*'Sostenibilità finanziaria'!AR14</f>
        <v>0</v>
      </c>
      <c r="AT14" s="11">
        <f>$A14*'Sostenibilità finanziaria'!AS14</f>
        <v>0</v>
      </c>
      <c r="AU14" s="11">
        <f>$A14*'Sostenibilità finanziaria'!AT14</f>
        <v>0</v>
      </c>
      <c r="AV14" s="11">
        <f>$A14*'Sostenibilità finanziaria'!AU14</f>
        <v>0</v>
      </c>
      <c r="AW14" s="11">
        <f>$A14*'Sostenibilità finanziaria'!AV14</f>
        <v>0</v>
      </c>
      <c r="AX14" s="11">
        <f t="shared" si="0"/>
        <v>18101897.434023928</v>
      </c>
      <c r="AY14" s="73"/>
    </row>
    <row r="15" spans="1:51" x14ac:dyDescent="0.25">
      <c r="A15" s="20">
        <v>1</v>
      </c>
      <c r="B15" s="5" t="s">
        <v>11</v>
      </c>
      <c r="C15" s="11">
        <f>$A15*'Sostenibilità finanziaria'!B15</f>
        <v>0</v>
      </c>
      <c r="D15" s="11">
        <f>$A15*'Sostenibilità finanziaria'!C15</f>
        <v>0</v>
      </c>
      <c r="E15" s="11">
        <f>$A15*'Sostenibilità finanziaria'!D15</f>
        <v>0</v>
      </c>
      <c r="F15" s="11">
        <f>$A15*'Sostenibilità finanziaria'!E15</f>
        <v>0</v>
      </c>
      <c r="G15" s="11">
        <f>$A15*'Sostenibilità finanziaria'!F15</f>
        <v>0</v>
      </c>
      <c r="H15" s="11">
        <f>$A15*'Sostenibilità finanziaria'!G15</f>
        <v>0</v>
      </c>
      <c r="I15" s="11">
        <f>$A15*'Sostenibilità finanziaria'!H15</f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0</v>
      </c>
      <c r="AM15" s="11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f t="shared" si="0"/>
        <v>0</v>
      </c>
      <c r="AY15" s="73"/>
    </row>
    <row r="16" spans="1:51" x14ac:dyDescent="0.25">
      <c r="A16" s="20">
        <v>1</v>
      </c>
      <c r="B16" s="6" t="s">
        <v>12</v>
      </c>
      <c r="C16" s="11">
        <f>$A16*'Sostenibilità finanziaria'!B16</f>
        <v>0</v>
      </c>
      <c r="D16" s="11">
        <f>$A16*'Sostenibilità finanziaria'!C16</f>
        <v>0</v>
      </c>
      <c r="E16" s="11">
        <f>$A16*'Sostenibilità finanziaria'!D16</f>
        <v>0</v>
      </c>
      <c r="F16" s="11">
        <f>$A16*'Sostenibilità finanziaria'!E16</f>
        <v>0</v>
      </c>
      <c r="G16" s="11">
        <f>$A16*'Sostenibilità finanziaria'!F16</f>
        <v>0</v>
      </c>
      <c r="H16" s="11">
        <f>$A16*'Sostenibilità finanziaria'!G16</f>
        <v>0</v>
      </c>
      <c r="I16" s="11">
        <f>$A16*'Sostenibilità finanziaria'!H16</f>
        <v>0</v>
      </c>
      <c r="J16" s="11">
        <f>$A16*'Sostenibilità finanziaria'!I16</f>
        <v>0</v>
      </c>
      <c r="K16" s="11">
        <f>$A16*'Sostenibilità finanziaria'!J16</f>
        <v>0</v>
      </c>
      <c r="L16" s="11">
        <f>$A16*'Sostenibilità finanziaria'!K16</f>
        <v>0</v>
      </c>
      <c r="M16" s="11">
        <f>$A16*'Sostenibilità finanziaria'!L16</f>
        <v>0</v>
      </c>
      <c r="N16" s="11">
        <f>$A16*'Sostenibilità finanziaria'!M16</f>
        <v>0</v>
      </c>
      <c r="O16" s="11">
        <f>$A16*'Sostenibilità finanziaria'!N16</f>
        <v>0</v>
      </c>
      <c r="P16" s="11">
        <f>$A16*'Sostenibilità finanziaria'!O16</f>
        <v>0</v>
      </c>
      <c r="Q16" s="11">
        <f>$A16*'Sostenibilità finanziaria'!P16</f>
        <v>0</v>
      </c>
      <c r="R16" s="11">
        <f>$A16*'Sostenibilità finanziaria'!Q16</f>
        <v>0</v>
      </c>
      <c r="S16" s="11">
        <f>$A16*'Sostenibilità finanziaria'!R16</f>
        <v>0</v>
      </c>
      <c r="T16" s="11">
        <f>$A16*'Sostenibilità finanziaria'!S16</f>
        <v>0</v>
      </c>
      <c r="U16" s="11">
        <f>$A16*'Sostenibilità finanziaria'!T16</f>
        <v>0</v>
      </c>
      <c r="V16" s="11">
        <f>$A16*'Sostenibilità finanziaria'!U16</f>
        <v>0</v>
      </c>
      <c r="W16" s="11">
        <f>$A16*'Sostenibilità finanziaria'!V16</f>
        <v>0</v>
      </c>
      <c r="X16" s="11">
        <f>$A16*'Sostenibilità finanziaria'!W16</f>
        <v>0</v>
      </c>
      <c r="Y16" s="11">
        <f>$A16*'Sostenibilità finanziaria'!X16</f>
        <v>0</v>
      </c>
      <c r="Z16" s="11">
        <f>$A16*'Sostenibilità finanziaria'!Y16</f>
        <v>0</v>
      </c>
      <c r="AA16" s="11">
        <f>$A16*'Sostenibilità finanziaria'!Z16</f>
        <v>0</v>
      </c>
      <c r="AB16" s="11">
        <f>$A16*'Sostenibilità finanziaria'!AA16</f>
        <v>0</v>
      </c>
      <c r="AC16" s="11">
        <f>$A16*'Sostenibilità finanziaria'!AB16</f>
        <v>0</v>
      </c>
      <c r="AD16" s="11">
        <f>$A16*'Sostenibilità finanziaria'!AC16</f>
        <v>0</v>
      </c>
      <c r="AE16" s="11">
        <f>$A16*'Sostenibilità finanziaria'!AD16</f>
        <v>0</v>
      </c>
      <c r="AF16" s="11">
        <f>$A16*'Sostenibilità finanziaria'!AE16</f>
        <v>0</v>
      </c>
      <c r="AG16" s="11">
        <f>$A16*'Sostenibilità finanziaria'!AF16</f>
        <v>0</v>
      </c>
      <c r="AH16" s="11">
        <f>$A16*'Sostenibilità finanziaria'!AG16</f>
        <v>0</v>
      </c>
      <c r="AI16" s="11">
        <f>$A16*'Sostenibilità finanziaria'!AH16</f>
        <v>0</v>
      </c>
      <c r="AJ16" s="11">
        <f>$A16*'Sostenibilità finanziaria'!AI16</f>
        <v>0</v>
      </c>
      <c r="AK16" s="11">
        <f>$A16*'Sostenibilità finanziaria'!AJ16</f>
        <v>0</v>
      </c>
      <c r="AL16" s="11">
        <f>$A16*'Sostenibilità finanziaria'!AK16</f>
        <v>0</v>
      </c>
      <c r="AM16" s="11">
        <f>$A16*'Sostenibilità finanziaria'!AL16</f>
        <v>0</v>
      </c>
      <c r="AN16" s="11">
        <f>$A16*'Sostenibilità finanziaria'!AM16</f>
        <v>0</v>
      </c>
      <c r="AO16" s="11">
        <f>$A16*'Sostenibilità finanziaria'!AN16</f>
        <v>0</v>
      </c>
      <c r="AP16" s="11">
        <f>$A16*'Sostenibilità finanziaria'!AO16</f>
        <v>0</v>
      </c>
      <c r="AQ16" s="11">
        <f>$A16*'Sostenibilità finanziaria'!AP16</f>
        <v>0</v>
      </c>
      <c r="AR16" s="11">
        <f>$A16*'Sostenibilità finanziaria'!AQ16</f>
        <v>0</v>
      </c>
      <c r="AS16" s="11">
        <f>$A16*'Sostenibilità finanziaria'!AR16</f>
        <v>0</v>
      </c>
      <c r="AT16" s="11">
        <f>$A16*'Sostenibilità finanziaria'!AS16</f>
        <v>0</v>
      </c>
      <c r="AU16" s="11">
        <f>$A16*'Sostenibilità finanziaria'!AT16</f>
        <v>0</v>
      </c>
      <c r="AV16" s="11">
        <f>$A16*'Sostenibilità finanziaria'!AU16</f>
        <v>0</v>
      </c>
      <c r="AW16" s="11">
        <f>$A16*'Sostenibilità finanziaria'!AV16</f>
        <v>0</v>
      </c>
      <c r="AX16" s="11">
        <f t="shared" si="0"/>
        <v>0</v>
      </c>
      <c r="AY16" s="73"/>
    </row>
    <row r="17" spans="1:52" x14ac:dyDescent="0.25">
      <c r="A17" s="20">
        <v>0.82540000000000002</v>
      </c>
      <c r="B17" s="5" t="s">
        <v>166</v>
      </c>
      <c r="C17" s="11">
        <f>$A17*'Sostenibilità finanziaria'!B17</f>
        <v>0</v>
      </c>
      <c r="D17" s="11">
        <f>$A17*'Sostenibilità finanziaria'!C17</f>
        <v>0</v>
      </c>
      <c r="E17" s="11">
        <f>$A17*'Sostenibilità finanziaria'!D17</f>
        <v>0</v>
      </c>
      <c r="F17" s="11">
        <f>$A17*'Sostenibilità finanziaria'!E17</f>
        <v>2038446.1128808891</v>
      </c>
      <c r="G17" s="11">
        <f>$A17*'Sostenibilità finanziaria'!F17</f>
        <v>4076892.2257617782</v>
      </c>
      <c r="H17" s="11">
        <f>$A17*'Sostenibilità finanziaria'!G17</f>
        <v>3057669.1693213335</v>
      </c>
      <c r="I17" s="11">
        <f>$A17*'Sostenibilità finanziaria'!H17</f>
        <v>0</v>
      </c>
      <c r="J17" s="11">
        <f>$A17*'Sostenibilità finanziaria'!I17</f>
        <v>0</v>
      </c>
      <c r="K17" s="11">
        <f>$A17*'Sostenibilità finanziaria'!J17</f>
        <v>0</v>
      </c>
      <c r="L17" s="11">
        <f>$A17*'Sostenibilità finanziaria'!K17</f>
        <v>0</v>
      </c>
      <c r="M17" s="11">
        <f>$A17*'Sostenibilità finanziaria'!L17</f>
        <v>0</v>
      </c>
      <c r="N17" s="11">
        <f>$A17*'Sostenibilità finanziaria'!M17</f>
        <v>0</v>
      </c>
      <c r="O17" s="11">
        <f>$A17*'Sostenibilità finanziaria'!N17</f>
        <v>0</v>
      </c>
      <c r="P17" s="11">
        <f>$A17*'Sostenibilità finanziaria'!O17</f>
        <v>0</v>
      </c>
      <c r="Q17" s="11">
        <f>$A17*'Sostenibilità finanziaria'!P17</f>
        <v>0</v>
      </c>
      <c r="R17" s="11">
        <f>$A17*'Sostenibilità finanziaria'!Q17</f>
        <v>0</v>
      </c>
      <c r="S17" s="11">
        <f>$A17*'Sostenibilità finanziaria'!R17</f>
        <v>0</v>
      </c>
      <c r="T17" s="11">
        <f>$A17*'Sostenibilità finanziaria'!S17</f>
        <v>0</v>
      </c>
      <c r="U17" s="11">
        <f>$A17*'Sostenibilità finanziaria'!T17</f>
        <v>0</v>
      </c>
      <c r="V17" s="11">
        <f>$A17*'Sostenibilità finanziaria'!U17</f>
        <v>0</v>
      </c>
      <c r="W17" s="11">
        <f>$A17*'Sostenibilità finanziaria'!V17</f>
        <v>0</v>
      </c>
      <c r="X17" s="11">
        <f>$A17*'Sostenibilità finanziaria'!W17</f>
        <v>0</v>
      </c>
      <c r="Y17" s="11">
        <f>$A17*'Sostenibilità finanziaria'!X17</f>
        <v>0</v>
      </c>
      <c r="Z17" s="11">
        <f>$A17*'Sostenibilità finanziaria'!Y17</f>
        <v>0</v>
      </c>
      <c r="AA17" s="11">
        <f>$A17*'Sostenibilità finanziaria'!Z17</f>
        <v>0</v>
      </c>
      <c r="AB17" s="11">
        <f>$A17*'Sostenibilità finanziaria'!AA17</f>
        <v>0</v>
      </c>
      <c r="AC17" s="11">
        <f>$A17*'Sostenibilità finanziaria'!AB17</f>
        <v>0</v>
      </c>
      <c r="AD17" s="11">
        <f>$A17*'Sostenibilità finanziaria'!AC17</f>
        <v>0</v>
      </c>
      <c r="AE17" s="11">
        <f>$A17*'Sostenibilità finanziaria'!AD17</f>
        <v>0</v>
      </c>
      <c r="AF17" s="11">
        <f>$A17*'Sostenibilità finanziaria'!AE17</f>
        <v>0</v>
      </c>
      <c r="AG17" s="11">
        <f>$A17*'Sostenibilità finanziaria'!AF17</f>
        <v>0</v>
      </c>
      <c r="AH17" s="11">
        <f>$A17*'Sostenibilità finanziaria'!AG17</f>
        <v>0</v>
      </c>
      <c r="AI17" s="11">
        <f>$A17*'Sostenibilità finanziaria'!AH17</f>
        <v>0</v>
      </c>
      <c r="AJ17" s="11">
        <f>$A17*'Sostenibilità finanziaria'!AI17</f>
        <v>0</v>
      </c>
      <c r="AK17" s="11">
        <f>$A17*'Sostenibilità finanziaria'!AJ17</f>
        <v>0</v>
      </c>
      <c r="AL17" s="11">
        <f>$A17*'Sostenibilità finanziaria'!AK17</f>
        <v>0</v>
      </c>
      <c r="AM17" s="11">
        <f>$A17*'Sostenibilità finanziaria'!AL17</f>
        <v>0</v>
      </c>
      <c r="AN17" s="11">
        <f>$A17*'Sostenibilità finanziaria'!AM17</f>
        <v>0</v>
      </c>
      <c r="AO17" s="11">
        <f>$A17*'Sostenibilità finanziaria'!AN17</f>
        <v>0</v>
      </c>
      <c r="AP17" s="11">
        <f>$A17*'Sostenibilità finanziaria'!AO17</f>
        <v>0</v>
      </c>
      <c r="AQ17" s="11">
        <f>$A17*'Sostenibilità finanziaria'!AP17</f>
        <v>0</v>
      </c>
      <c r="AR17" s="11">
        <f>$A17*'Sostenibilità finanziaria'!AQ17</f>
        <v>0</v>
      </c>
      <c r="AS17" s="11">
        <f>$A17*'Sostenibilità finanziaria'!AR17</f>
        <v>0</v>
      </c>
      <c r="AT17" s="11">
        <f>$A17*'Sostenibilità finanziaria'!AS17</f>
        <v>0</v>
      </c>
      <c r="AU17" s="11">
        <f>$A17*'Sostenibilità finanziaria'!AT17</f>
        <v>0</v>
      </c>
      <c r="AV17" s="11">
        <f>$A17*'Sostenibilità finanziaria'!AU17</f>
        <v>0</v>
      </c>
      <c r="AW17" s="11">
        <f>$A17*'Sostenibilità finanziaria'!AV17</f>
        <v>0</v>
      </c>
      <c r="AX17" s="11">
        <f t="shared" si="0"/>
        <v>9173007.5079640001</v>
      </c>
      <c r="AY17" s="73"/>
      <c r="AZ17" s="11"/>
    </row>
    <row r="18" spans="1:52" x14ac:dyDescent="0.25">
      <c r="A18" s="20">
        <v>0.93340000000000001</v>
      </c>
      <c r="B18" s="7" t="s">
        <v>167</v>
      </c>
      <c r="C18" s="11">
        <f>$A18*'Sostenibilità finanziaria'!B18</f>
        <v>0</v>
      </c>
      <c r="D18" s="11">
        <f>$A18*'Sostenibilità finanziaria'!C18</f>
        <v>158678</v>
      </c>
      <c r="E18" s="11">
        <f>$A18*'Sostenibilità finanziaria'!D18</f>
        <v>79339</v>
      </c>
      <c r="F18" s="11">
        <f>$A18*'Sostenibilità finanziaria'!E18</f>
        <v>0</v>
      </c>
      <c r="G18" s="11">
        <f>$A18*'Sostenibilità finanziaria'!F18</f>
        <v>0</v>
      </c>
      <c r="H18" s="11">
        <f>$A18*'Sostenibilità finanziaria'!G18</f>
        <v>0</v>
      </c>
      <c r="I18" s="11">
        <f>$A18*'Sostenibilità finanziaria'!H18</f>
        <v>0</v>
      </c>
      <c r="J18" s="11">
        <f>$A18*'Sostenibilità finanziaria'!I18</f>
        <v>0</v>
      </c>
      <c r="K18" s="11">
        <f>$A18*'Sostenibilità finanziaria'!J18</f>
        <v>0</v>
      </c>
      <c r="L18" s="11">
        <f>$A18*'Sostenibilità finanziaria'!K18</f>
        <v>0</v>
      </c>
      <c r="M18" s="11">
        <f>$A18*'Sostenibilità finanziaria'!L18</f>
        <v>0</v>
      </c>
      <c r="N18" s="11">
        <f>$A18*'Sostenibilità finanziaria'!M18</f>
        <v>0</v>
      </c>
      <c r="O18" s="11">
        <f>$A18*'Sostenibilità finanziaria'!N18</f>
        <v>0</v>
      </c>
      <c r="P18" s="11">
        <f>$A18*'Sostenibilità finanziaria'!O18</f>
        <v>0</v>
      </c>
      <c r="Q18" s="11">
        <f>$A18*'Sostenibilità finanziaria'!P18</f>
        <v>0</v>
      </c>
      <c r="R18" s="11">
        <f>$A18*'Sostenibilità finanziaria'!Q18</f>
        <v>0</v>
      </c>
      <c r="S18" s="11">
        <f>$A18*'Sostenibilità finanziaria'!R18</f>
        <v>0</v>
      </c>
      <c r="T18" s="11">
        <f>$A18*'Sostenibilità finanziaria'!S18</f>
        <v>0</v>
      </c>
      <c r="U18" s="11">
        <f>$A18*'Sostenibilità finanziaria'!T18</f>
        <v>0</v>
      </c>
      <c r="V18" s="11">
        <f>$A18*'Sostenibilità finanziaria'!U18</f>
        <v>0</v>
      </c>
      <c r="W18" s="11">
        <f>$A18*'Sostenibilità finanziaria'!V18</f>
        <v>0</v>
      </c>
      <c r="X18" s="11">
        <f>$A18*'Sostenibilità finanziaria'!W18</f>
        <v>0</v>
      </c>
      <c r="Y18" s="11">
        <f>$A18*'Sostenibilità finanziaria'!X18</f>
        <v>0</v>
      </c>
      <c r="Z18" s="11">
        <f>$A18*'Sostenibilità finanziaria'!Y18</f>
        <v>0</v>
      </c>
      <c r="AA18" s="11">
        <f>$A18*'Sostenibilità finanziaria'!Z18</f>
        <v>0</v>
      </c>
      <c r="AB18" s="11">
        <f>$A18*'Sostenibilità finanziaria'!AA18</f>
        <v>0</v>
      </c>
      <c r="AC18" s="11">
        <f>$A18*'Sostenibilità finanziaria'!AB18</f>
        <v>0</v>
      </c>
      <c r="AD18" s="11">
        <f>$A18*'Sostenibilità finanziaria'!AC18</f>
        <v>0</v>
      </c>
      <c r="AE18" s="11">
        <f>$A18*'Sostenibilità finanziaria'!AD18</f>
        <v>0</v>
      </c>
      <c r="AF18" s="11">
        <f>$A18*'Sostenibilità finanziaria'!AE18</f>
        <v>0</v>
      </c>
      <c r="AG18" s="11">
        <f>$A18*'Sostenibilità finanziaria'!AF18</f>
        <v>0</v>
      </c>
      <c r="AH18" s="11">
        <f>$A18*'Sostenibilità finanziaria'!AG18</f>
        <v>0</v>
      </c>
      <c r="AI18" s="11">
        <f>$A18*'Sostenibilità finanziaria'!AH18</f>
        <v>0</v>
      </c>
      <c r="AJ18" s="11">
        <f>$A18*'Sostenibilità finanziaria'!AI18</f>
        <v>0</v>
      </c>
      <c r="AK18" s="11">
        <f>$A18*'Sostenibilità finanziaria'!AJ18</f>
        <v>0</v>
      </c>
      <c r="AL18" s="11">
        <f>$A18*'Sostenibilità finanziaria'!AK18</f>
        <v>0</v>
      </c>
      <c r="AM18" s="11">
        <f>$A18*'Sostenibilità finanziaria'!AL18</f>
        <v>0</v>
      </c>
      <c r="AN18" s="11">
        <f>$A18*'Sostenibilità finanziaria'!AM18</f>
        <v>0</v>
      </c>
      <c r="AO18" s="11">
        <f>$A18*'Sostenibilità finanziaria'!AN18</f>
        <v>0</v>
      </c>
      <c r="AP18" s="11">
        <f>$A18*'Sostenibilità finanziaria'!AO18</f>
        <v>0</v>
      </c>
      <c r="AQ18" s="11">
        <f>$A18*'Sostenibilità finanziaria'!AP18</f>
        <v>0</v>
      </c>
      <c r="AR18" s="11">
        <f>$A18*'Sostenibilità finanziaria'!AQ18</f>
        <v>0</v>
      </c>
      <c r="AS18" s="11">
        <f>$A18*'Sostenibilità finanziaria'!AR18</f>
        <v>0</v>
      </c>
      <c r="AT18" s="11">
        <f>$A18*'Sostenibilità finanziaria'!AS18</f>
        <v>0</v>
      </c>
      <c r="AU18" s="11">
        <f>$A18*'Sostenibilità finanziaria'!AT18</f>
        <v>0</v>
      </c>
      <c r="AV18" s="11">
        <f>$A18*'Sostenibilità finanziaria'!AU18</f>
        <v>0</v>
      </c>
      <c r="AW18" s="11">
        <f>$A18*'Sostenibilità finanziaria'!AV18</f>
        <v>0</v>
      </c>
      <c r="AX18" s="11">
        <f t="shared" si="0"/>
        <v>238017</v>
      </c>
      <c r="AY18" s="73"/>
    </row>
    <row r="19" spans="1:52" s="25" customFormat="1" x14ac:dyDescent="0.25">
      <c r="A19" s="20">
        <v>0.85460000000000003</v>
      </c>
      <c r="B19" s="7" t="s">
        <v>164</v>
      </c>
      <c r="C19" s="11">
        <f>$A19*'Sostenibilità finanziaria'!B19</f>
        <v>6409.5</v>
      </c>
      <c r="D19" s="11">
        <f>$A19*'Sostenibilità finanziaria'!C19</f>
        <v>24783.4</v>
      </c>
      <c r="E19" s="11">
        <f>$A19*'Sostenibilità finanziaria'!D19</f>
        <v>28629.100000000002</v>
      </c>
      <c r="F19" s="11">
        <f>$A19*'Sostenibilità finanziaria'!E19</f>
        <v>249685.63333333321</v>
      </c>
      <c r="G19" s="11">
        <f>$A19*'Sostenibilità finanziaria'!F19</f>
        <v>116083.16666666718</v>
      </c>
      <c r="H19" s="11">
        <f>$A19*'Sostenibilità finanziaria'!G19</f>
        <v>132462.99999999991</v>
      </c>
      <c r="I19" s="11">
        <f>$A19*'Sostenibilità finanziaria'!H19</f>
        <v>55549</v>
      </c>
      <c r="J19" s="11">
        <f>$A19*'Sostenibilità finanziaria'!I19</f>
        <v>0</v>
      </c>
      <c r="K19" s="11">
        <f>$A19*'Sostenibilità finanziaria'!J19</f>
        <v>0</v>
      </c>
      <c r="L19" s="11">
        <f>$A19*'Sostenibilità finanziaria'!K19</f>
        <v>0</v>
      </c>
      <c r="M19" s="11">
        <f>$A19*'Sostenibilità finanziaria'!L19</f>
        <v>0</v>
      </c>
      <c r="N19" s="11">
        <f>$A19*'Sostenibilità finanziaria'!M19</f>
        <v>0</v>
      </c>
      <c r="O19" s="11">
        <f>$A19*'Sostenibilità finanziaria'!N19</f>
        <v>0</v>
      </c>
      <c r="P19" s="11">
        <f>$A19*'Sostenibilità finanziaria'!O19</f>
        <v>0</v>
      </c>
      <c r="Q19" s="11">
        <f>$A19*'Sostenibilità finanziaria'!P19</f>
        <v>0</v>
      </c>
      <c r="R19" s="11">
        <f>$A19*'Sostenibilità finanziaria'!Q19</f>
        <v>0</v>
      </c>
      <c r="S19" s="11">
        <f>$A19*'Sostenibilità finanziaria'!R19</f>
        <v>0</v>
      </c>
      <c r="T19" s="11">
        <f>$A19*'Sostenibilità finanziaria'!S19</f>
        <v>0</v>
      </c>
      <c r="U19" s="11">
        <f>$A19*'Sostenibilità finanziaria'!T19</f>
        <v>0</v>
      </c>
      <c r="V19" s="11">
        <f>$A19*'Sostenibilità finanziaria'!U19</f>
        <v>0</v>
      </c>
      <c r="W19" s="11">
        <f>$A19*'Sostenibilità finanziaria'!V19</f>
        <v>0</v>
      </c>
      <c r="X19" s="11">
        <f>$A19*'Sostenibilità finanziaria'!W19</f>
        <v>0</v>
      </c>
      <c r="Y19" s="11">
        <f>$A19*'Sostenibilità finanziaria'!X19</f>
        <v>0</v>
      </c>
      <c r="Z19" s="11">
        <f>$A19*'Sostenibilità finanziaria'!Y19</f>
        <v>0</v>
      </c>
      <c r="AA19" s="11">
        <f>$A19*'Sostenibilità finanziaria'!Z19</f>
        <v>0</v>
      </c>
      <c r="AB19" s="11">
        <f>$A19*'Sostenibilità finanziaria'!AA19</f>
        <v>0</v>
      </c>
      <c r="AC19" s="11">
        <f>$A19*'Sostenibilità finanziaria'!AB19</f>
        <v>0</v>
      </c>
      <c r="AD19" s="11">
        <f>$A19*'Sostenibilità finanziaria'!AC19</f>
        <v>0</v>
      </c>
      <c r="AE19" s="11">
        <f>$A19*'Sostenibilità finanziaria'!AD19</f>
        <v>0</v>
      </c>
      <c r="AF19" s="11">
        <f>$A19*'Sostenibilità finanziaria'!AE19</f>
        <v>0</v>
      </c>
      <c r="AG19" s="11">
        <f>$A19*'Sostenibilità finanziaria'!AF19</f>
        <v>0</v>
      </c>
      <c r="AH19" s="11">
        <f>$A19*'Sostenibilità finanziaria'!AG19</f>
        <v>0</v>
      </c>
      <c r="AI19" s="11">
        <f>$A19*'Sostenibilità finanziaria'!AH19</f>
        <v>0</v>
      </c>
      <c r="AJ19" s="11">
        <f>$A19*'Sostenibilità finanziaria'!AI19</f>
        <v>0</v>
      </c>
      <c r="AK19" s="11">
        <f>$A19*'Sostenibilità finanziaria'!AJ19</f>
        <v>0</v>
      </c>
      <c r="AL19" s="11">
        <f>$A19*'Sostenibilità finanziaria'!AK19</f>
        <v>0</v>
      </c>
      <c r="AM19" s="11">
        <f>$A19*'Sostenibilità finanziaria'!AL19</f>
        <v>0</v>
      </c>
      <c r="AN19" s="11">
        <f>$A19*'Sostenibilità finanziaria'!AM19</f>
        <v>0</v>
      </c>
      <c r="AO19" s="11">
        <f>$A19*'Sostenibilità finanziaria'!AN19</f>
        <v>0</v>
      </c>
      <c r="AP19" s="11">
        <f>$A19*'Sostenibilità finanziaria'!AO19</f>
        <v>0</v>
      </c>
      <c r="AQ19" s="11">
        <f>$A19*'Sostenibilità finanziaria'!AP19</f>
        <v>0</v>
      </c>
      <c r="AR19" s="11">
        <f>$A19*'Sostenibilità finanziaria'!AQ19</f>
        <v>0</v>
      </c>
      <c r="AS19" s="11">
        <f>$A19*'Sostenibilità finanziaria'!AR19</f>
        <v>0</v>
      </c>
      <c r="AT19" s="11">
        <f>$A19*'Sostenibilità finanziaria'!AS19</f>
        <v>0</v>
      </c>
      <c r="AU19" s="11">
        <f>$A19*'Sostenibilità finanziaria'!AT19</f>
        <v>0</v>
      </c>
      <c r="AV19" s="11">
        <f>$A19*'Sostenibilità finanziaria'!AU19</f>
        <v>0</v>
      </c>
      <c r="AW19" s="11">
        <f>$A19*'Sostenibilità finanziaria'!AV19</f>
        <v>0</v>
      </c>
      <c r="AX19" s="11">
        <f t="shared" si="0"/>
        <v>613602.80000000028</v>
      </c>
      <c r="AY19" s="73"/>
    </row>
    <row r="20" spans="1:52" s="25" customFormat="1" x14ac:dyDescent="0.25">
      <c r="A20" s="20">
        <v>0.85460000000000003</v>
      </c>
      <c r="B20" s="7" t="s">
        <v>165</v>
      </c>
      <c r="C20" s="11">
        <f>$A20*'Sostenibilità finanziaria'!B20</f>
        <v>0</v>
      </c>
      <c r="D20" s="11">
        <f>$A20*'Sostenibilità finanziaria'!C20</f>
        <v>0</v>
      </c>
      <c r="E20" s="11">
        <f>$A20*'Sostenibilità finanziaria'!D20</f>
        <v>0</v>
      </c>
      <c r="F20" s="11">
        <f>$A20*'Sostenibilità finanziaria'!E20</f>
        <v>0</v>
      </c>
      <c r="G20" s="11">
        <f>$A20*'Sostenibilità finanziaria'!F20</f>
        <v>45633.789791000003</v>
      </c>
      <c r="H20" s="11">
        <f>$A20*'Sostenibilità finanziaria'!G20</f>
        <v>136901.36937299999</v>
      </c>
      <c r="I20" s="11">
        <f>$A20*'Sostenibilità finanziaria'!H20</f>
        <v>0</v>
      </c>
      <c r="J20" s="11">
        <f>$A20*'Sostenibilità finanziaria'!I20</f>
        <v>0</v>
      </c>
      <c r="K20" s="11">
        <f>$A20*'Sostenibilità finanziaria'!J20</f>
        <v>0</v>
      </c>
      <c r="L20" s="11">
        <f>$A20*'Sostenibilità finanziaria'!K20</f>
        <v>0</v>
      </c>
      <c r="M20" s="11">
        <f>$A20*'Sostenibilità finanziaria'!L20</f>
        <v>0</v>
      </c>
      <c r="N20" s="11">
        <f>$A20*'Sostenibilità finanziaria'!M20</f>
        <v>0</v>
      </c>
      <c r="O20" s="11">
        <f>$A20*'Sostenibilità finanziaria'!N20</f>
        <v>0</v>
      </c>
      <c r="P20" s="11">
        <f>$A20*'Sostenibilità finanziaria'!O20</f>
        <v>0</v>
      </c>
      <c r="Q20" s="11">
        <f>$A20*'Sostenibilità finanziaria'!P20</f>
        <v>0</v>
      </c>
      <c r="R20" s="11">
        <f>$A20*'Sostenibilità finanziaria'!Q20</f>
        <v>0</v>
      </c>
      <c r="S20" s="11">
        <f>$A20*'Sostenibilità finanziaria'!R20</f>
        <v>0</v>
      </c>
      <c r="T20" s="11">
        <f>$A20*'Sostenibilità finanziaria'!S20</f>
        <v>0</v>
      </c>
      <c r="U20" s="11">
        <f>$A20*'Sostenibilità finanziaria'!T20</f>
        <v>0</v>
      </c>
      <c r="V20" s="11">
        <f>$A20*'Sostenibilità finanziaria'!U20</f>
        <v>0</v>
      </c>
      <c r="W20" s="11">
        <f>$A20*'Sostenibilità finanziaria'!V20</f>
        <v>0</v>
      </c>
      <c r="X20" s="11">
        <f>$A20*'Sostenibilità finanziaria'!W20</f>
        <v>0</v>
      </c>
      <c r="Y20" s="11">
        <f>$A20*'Sostenibilità finanziaria'!X20</f>
        <v>0</v>
      </c>
      <c r="Z20" s="11">
        <f>$A20*'Sostenibilità finanziaria'!Y20</f>
        <v>0</v>
      </c>
      <c r="AA20" s="11">
        <f>$A20*'Sostenibilità finanziaria'!Z20</f>
        <v>0</v>
      </c>
      <c r="AB20" s="11">
        <f>$A20*'Sostenibilità finanziaria'!AA20</f>
        <v>0</v>
      </c>
      <c r="AC20" s="11">
        <f>$A20*'Sostenibilità finanziaria'!AB20</f>
        <v>0</v>
      </c>
      <c r="AD20" s="11">
        <f>$A20*'Sostenibilità finanziaria'!AC20</f>
        <v>0</v>
      </c>
      <c r="AE20" s="11">
        <f>$A20*'Sostenibilità finanziaria'!AD20</f>
        <v>0</v>
      </c>
      <c r="AF20" s="11">
        <f>$A20*'Sostenibilità finanziaria'!AE20</f>
        <v>0</v>
      </c>
      <c r="AG20" s="11">
        <f>$A20*'Sostenibilità finanziaria'!AF20</f>
        <v>0</v>
      </c>
      <c r="AH20" s="11">
        <f>$A20*'Sostenibilità finanziaria'!AG20</f>
        <v>0</v>
      </c>
      <c r="AI20" s="11">
        <f>$A20*'Sostenibilità finanziaria'!AH20</f>
        <v>0</v>
      </c>
      <c r="AJ20" s="11">
        <f>$A20*'Sostenibilità finanziaria'!AI20</f>
        <v>0</v>
      </c>
      <c r="AK20" s="11">
        <f>$A20*'Sostenibilità finanziaria'!AJ20</f>
        <v>0</v>
      </c>
      <c r="AL20" s="11">
        <f>$A20*'Sostenibilità finanziaria'!AK20</f>
        <v>0</v>
      </c>
      <c r="AM20" s="11">
        <f>$A20*'Sostenibilità finanziaria'!AL20</f>
        <v>0</v>
      </c>
      <c r="AN20" s="11">
        <f>$A20*'Sostenibilità finanziaria'!AM20</f>
        <v>0</v>
      </c>
      <c r="AO20" s="11">
        <f>$A20*'Sostenibilità finanziaria'!AN20</f>
        <v>0</v>
      </c>
      <c r="AP20" s="11">
        <f>$A20*'Sostenibilità finanziaria'!AO20</f>
        <v>0</v>
      </c>
      <c r="AQ20" s="11">
        <f>$A20*'Sostenibilità finanziaria'!AP20</f>
        <v>0</v>
      </c>
      <c r="AR20" s="11">
        <f>$A20*'Sostenibilità finanziaria'!AQ20</f>
        <v>0</v>
      </c>
      <c r="AS20" s="11">
        <f>$A20*'Sostenibilità finanziaria'!AR20</f>
        <v>0</v>
      </c>
      <c r="AT20" s="11">
        <f>$A20*'Sostenibilità finanziaria'!AS20</f>
        <v>0</v>
      </c>
      <c r="AU20" s="11">
        <f>$A20*'Sostenibilità finanziaria'!AT20</f>
        <v>0</v>
      </c>
      <c r="AV20" s="11">
        <f>$A20*'Sostenibilità finanziaria'!AU20</f>
        <v>0</v>
      </c>
      <c r="AW20" s="11">
        <f>$A20*'Sostenibilità finanziaria'!AV20</f>
        <v>0</v>
      </c>
      <c r="AX20" s="11">
        <f t="shared" si="0"/>
        <v>182535.15916400001</v>
      </c>
      <c r="AY20" s="74"/>
    </row>
    <row r="21" spans="1:52" x14ac:dyDescent="0.25">
      <c r="A21" s="20">
        <v>0.84119999999999995</v>
      </c>
      <c r="B21" s="7" t="s">
        <v>14</v>
      </c>
      <c r="C21" s="11">
        <f>$A21*'Sostenibilità finanziaria'!B21</f>
        <v>0</v>
      </c>
      <c r="D21" s="11">
        <f>$A21*'Sostenibilità finanziaria'!C21</f>
        <v>0</v>
      </c>
      <c r="E21" s="11">
        <f>$A21*'Sostenibilità finanziaria'!D21</f>
        <v>0</v>
      </c>
      <c r="F21" s="11">
        <f>$A21*'Sostenibilità finanziaria'!E21</f>
        <v>0</v>
      </c>
      <c r="G21" s="11">
        <f>$A21*'Sostenibilità finanziaria'!F21</f>
        <v>0</v>
      </c>
      <c r="H21" s="11">
        <f>$A21*'Sostenibilità finanziaria'!G21</f>
        <v>0</v>
      </c>
      <c r="I21" s="11">
        <f>$A21*'Sostenibilità finanziaria'!H21</f>
        <v>0</v>
      </c>
      <c r="J21" s="11">
        <f>$A21*'Sostenibilità finanziaria'!I21</f>
        <v>0</v>
      </c>
      <c r="K21" s="11">
        <f>$A21*'Sostenibilità finanziaria'!J21</f>
        <v>0</v>
      </c>
      <c r="L21" s="11">
        <f>$A21*'Sostenibilità finanziaria'!K21</f>
        <v>0</v>
      </c>
      <c r="M21" s="11">
        <f>$A21*'Sostenibilità finanziaria'!L21</f>
        <v>0</v>
      </c>
      <c r="N21" s="11">
        <f>$A21*'Sostenibilità finanziaria'!M21</f>
        <v>0</v>
      </c>
      <c r="O21" s="11">
        <f>$A21*'Sostenibilità finanziaria'!N21</f>
        <v>0</v>
      </c>
      <c r="P21" s="11">
        <f>$A21*'Sostenibilità finanziaria'!O21</f>
        <v>0</v>
      </c>
      <c r="Q21" s="11">
        <f>$A21*'Sostenibilità finanziaria'!P21</f>
        <v>0</v>
      </c>
      <c r="R21" s="11">
        <f>$A21*'Sostenibilità finanziaria'!Q21</f>
        <v>0</v>
      </c>
      <c r="S21" s="11">
        <f>$A21*'Sostenibilità finanziaria'!R21</f>
        <v>0</v>
      </c>
      <c r="T21" s="11">
        <f>$A21*'Sostenibilità finanziaria'!S21</f>
        <v>0</v>
      </c>
      <c r="U21" s="11">
        <f>$A21*'Sostenibilità finanziaria'!T21</f>
        <v>0</v>
      </c>
      <c r="V21" s="11">
        <f>$A21*'Sostenibilità finanziaria'!U21</f>
        <v>0</v>
      </c>
      <c r="W21" s="11">
        <f>$A21*'Sostenibilità finanziaria'!V21</f>
        <v>0</v>
      </c>
      <c r="X21" s="11">
        <f>$A21*'Sostenibilità finanziaria'!W21</f>
        <v>0</v>
      </c>
      <c r="Y21" s="11">
        <f>$A21*'Sostenibilità finanziaria'!X21</f>
        <v>0</v>
      </c>
      <c r="Z21" s="11">
        <f>$A21*'Sostenibilità finanziaria'!Y21</f>
        <v>0</v>
      </c>
      <c r="AA21" s="11">
        <f>$A21*'Sostenibilità finanziaria'!Z21</f>
        <v>0</v>
      </c>
      <c r="AB21" s="11">
        <f>$A21*'Sostenibilità finanziaria'!AA21</f>
        <v>0</v>
      </c>
      <c r="AC21" s="11">
        <f>$A21*'Sostenibilità finanziaria'!AB21</f>
        <v>0</v>
      </c>
      <c r="AD21" s="11">
        <f>$A21*'Sostenibilità finanziaria'!AC21</f>
        <v>0</v>
      </c>
      <c r="AE21" s="11">
        <f>$A21*'Sostenibilità finanziaria'!AD21</f>
        <v>0</v>
      </c>
      <c r="AF21" s="11">
        <f>$A21*'Sostenibilità finanziaria'!AE21</f>
        <v>0</v>
      </c>
      <c r="AG21" s="11">
        <f>$A21*'Sostenibilità finanziaria'!AF21</f>
        <v>0</v>
      </c>
      <c r="AH21" s="11">
        <f>$A21*'Sostenibilità finanziaria'!AG21</f>
        <v>0</v>
      </c>
      <c r="AI21" s="11">
        <f>$A21*'Sostenibilità finanziaria'!AH21</f>
        <v>0</v>
      </c>
      <c r="AJ21" s="11">
        <f>$A21*'Sostenibilità finanziaria'!AI21</f>
        <v>0</v>
      </c>
      <c r="AK21" s="11">
        <f>$A21*'Sostenibilità finanziaria'!AJ21</f>
        <v>0</v>
      </c>
      <c r="AL21" s="11">
        <f>$A21*'Sostenibilità finanziaria'!AK21</f>
        <v>0</v>
      </c>
      <c r="AM21" s="11">
        <f>$A21*'Sostenibilità finanziaria'!AL21</f>
        <v>0</v>
      </c>
      <c r="AN21" s="11">
        <f>$A21*'Sostenibilità finanziaria'!AM21</f>
        <v>0</v>
      </c>
      <c r="AO21" s="11">
        <f>$A21*'Sostenibilità finanziaria'!AN21</f>
        <v>0</v>
      </c>
      <c r="AP21" s="11">
        <f>$A21*'Sostenibilità finanziaria'!AO21</f>
        <v>0</v>
      </c>
      <c r="AQ21" s="11">
        <f>$A21*'Sostenibilità finanziaria'!AP21</f>
        <v>0</v>
      </c>
      <c r="AR21" s="11">
        <f>$A21*'Sostenibilità finanziaria'!AQ21</f>
        <v>0</v>
      </c>
      <c r="AS21" s="11">
        <f>$A21*'Sostenibilità finanziaria'!AR21</f>
        <v>0</v>
      </c>
      <c r="AT21" s="11">
        <f>$A21*'Sostenibilità finanziaria'!AS21</f>
        <v>0</v>
      </c>
      <c r="AU21" s="11">
        <f>$A21*'Sostenibilità finanziaria'!AT21</f>
        <v>0</v>
      </c>
      <c r="AV21" s="11">
        <f>$A21*'Sostenibilità finanziaria'!AU21</f>
        <v>0</v>
      </c>
      <c r="AW21" s="11">
        <f>$A21*'Sostenibilità finanziaria'!AV21</f>
        <v>-517337.99999999994</v>
      </c>
      <c r="AX21" s="11">
        <f t="shared" si="0"/>
        <v>-517337.99999999994</v>
      </c>
      <c r="AY21" s="2"/>
    </row>
    <row r="22" spans="1:52" x14ac:dyDescent="0.25">
      <c r="B22" s="8" t="s">
        <v>15</v>
      </c>
      <c r="C22" s="11">
        <f>SUM(C8:C21)</f>
        <v>2503222.9391757147</v>
      </c>
      <c r="D22" s="11">
        <f t="shared" ref="D22:AX22" si="1">SUM(D8:D21)</f>
        <v>2680274.8391757146</v>
      </c>
      <c r="E22" s="11">
        <f t="shared" si="1"/>
        <v>2604781.5391757148</v>
      </c>
      <c r="F22" s="11">
        <f t="shared" si="1"/>
        <v>4784945.1853899369</v>
      </c>
      <c r="G22" s="11">
        <f t="shared" si="1"/>
        <v>6735422.6213951595</v>
      </c>
      <c r="H22" s="11">
        <f t="shared" si="1"/>
        <v>5823846.977870048</v>
      </c>
      <c r="I22" s="11">
        <f t="shared" si="1"/>
        <v>2552362.4391757147</v>
      </c>
      <c r="J22" s="11">
        <f t="shared" si="1"/>
        <v>624247.82541892864</v>
      </c>
      <c r="K22" s="11">
        <f t="shared" si="1"/>
        <v>59.287500000000001</v>
      </c>
      <c r="L22" s="11">
        <f t="shared" si="1"/>
        <v>59.287500000000001</v>
      </c>
      <c r="M22" s="11">
        <f t="shared" si="1"/>
        <v>59.287500000000001</v>
      </c>
      <c r="N22" s="11">
        <f t="shared" si="1"/>
        <v>147.29804999999999</v>
      </c>
      <c r="O22" s="11">
        <f t="shared" si="1"/>
        <v>59.287500000000001</v>
      </c>
      <c r="P22" s="11">
        <f t="shared" si="1"/>
        <v>59.287500000000001</v>
      </c>
      <c r="Q22" s="11">
        <f t="shared" si="1"/>
        <v>59.287500000000001</v>
      </c>
      <c r="R22" s="11">
        <f t="shared" si="1"/>
        <v>59.287500000000001</v>
      </c>
      <c r="S22" s="11">
        <f t="shared" si="1"/>
        <v>147.29804999999999</v>
      </c>
      <c r="T22" s="11">
        <f t="shared" si="1"/>
        <v>59.287500000000001</v>
      </c>
      <c r="U22" s="11">
        <f t="shared" si="1"/>
        <v>59.287500000000001</v>
      </c>
      <c r="V22" s="11">
        <f t="shared" si="1"/>
        <v>59.287500000000001</v>
      </c>
      <c r="W22" s="11">
        <f t="shared" si="1"/>
        <v>59.287500000000001</v>
      </c>
      <c r="X22" s="11">
        <f t="shared" si="1"/>
        <v>147.29804999999999</v>
      </c>
      <c r="Y22" s="11">
        <f t="shared" si="1"/>
        <v>59.287500000000001</v>
      </c>
      <c r="Z22" s="11">
        <f t="shared" si="1"/>
        <v>59.287500000000001</v>
      </c>
      <c r="AA22" s="11">
        <f t="shared" si="1"/>
        <v>59.287500000000001</v>
      </c>
      <c r="AB22" s="11">
        <f t="shared" si="1"/>
        <v>59.287500000000001</v>
      </c>
      <c r="AC22" s="11">
        <f t="shared" si="1"/>
        <v>147.29804999999999</v>
      </c>
      <c r="AD22" s="11">
        <f t="shared" si="1"/>
        <v>59.287500000000001</v>
      </c>
      <c r="AE22" s="11">
        <f t="shared" si="1"/>
        <v>59.287500000000001</v>
      </c>
      <c r="AF22" s="11">
        <f t="shared" si="1"/>
        <v>59.287500000000001</v>
      </c>
      <c r="AG22" s="11">
        <f t="shared" si="1"/>
        <v>59.287500000000001</v>
      </c>
      <c r="AH22" s="11">
        <f t="shared" si="1"/>
        <v>147.29804999999999</v>
      </c>
      <c r="AI22" s="11">
        <f t="shared" si="1"/>
        <v>59.287500000000001</v>
      </c>
      <c r="AJ22" s="11">
        <f t="shared" si="1"/>
        <v>59.287500000000001</v>
      </c>
      <c r="AK22" s="11">
        <f t="shared" si="1"/>
        <v>59.287500000000001</v>
      </c>
      <c r="AL22" s="11">
        <f t="shared" si="1"/>
        <v>59.287500000000001</v>
      </c>
      <c r="AM22" s="11">
        <f t="shared" si="1"/>
        <v>147.29804999999999</v>
      </c>
      <c r="AN22" s="11">
        <f t="shared" si="1"/>
        <v>59.287500000000001</v>
      </c>
      <c r="AO22" s="11">
        <f t="shared" si="1"/>
        <v>59.287500000000001</v>
      </c>
      <c r="AP22" s="11">
        <f t="shared" si="1"/>
        <v>59.287500000000001</v>
      </c>
      <c r="AQ22" s="11">
        <f t="shared" si="1"/>
        <v>59.287500000000001</v>
      </c>
      <c r="AR22" s="11">
        <f t="shared" si="1"/>
        <v>147.29804999999999</v>
      </c>
      <c r="AS22" s="11">
        <f t="shared" si="1"/>
        <v>59.287500000000001</v>
      </c>
      <c r="AT22" s="11">
        <f t="shared" si="1"/>
        <v>59.287500000000001</v>
      </c>
      <c r="AU22" s="11">
        <f t="shared" si="1"/>
        <v>59.287500000000001</v>
      </c>
      <c r="AV22" s="11">
        <f t="shared" si="1"/>
        <v>59.287500000000001</v>
      </c>
      <c r="AW22" s="11">
        <f t="shared" si="1"/>
        <v>-517190.70194999996</v>
      </c>
      <c r="AX22" s="11">
        <f t="shared" si="1"/>
        <v>27794782.663676929</v>
      </c>
      <c r="AY22" s="2"/>
    </row>
    <row r="23" spans="1:52" x14ac:dyDescent="0.25">
      <c r="AY23" s="2"/>
    </row>
    <row r="24" spans="1:52" x14ac:dyDescent="0.25">
      <c r="AY24" s="2"/>
    </row>
    <row r="25" spans="1:52" x14ac:dyDescent="0.25">
      <c r="AY25" s="2"/>
    </row>
    <row r="26" spans="1:52" x14ac:dyDescent="0.25">
      <c r="B26" s="235" t="s">
        <v>76</v>
      </c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AY26" s="2"/>
    </row>
    <row r="27" spans="1:52" x14ac:dyDescent="0.25">
      <c r="AY27" s="1"/>
    </row>
    <row r="28" spans="1:52" x14ac:dyDescent="0.25">
      <c r="AY28" s="75"/>
    </row>
    <row r="29" spans="1:52" ht="45" x14ac:dyDescent="0.25">
      <c r="A29" s="19" t="s">
        <v>99</v>
      </c>
      <c r="B29" s="21" t="s">
        <v>3</v>
      </c>
      <c r="C29" s="1" t="s">
        <v>17</v>
      </c>
      <c r="D29" s="1" t="s">
        <v>18</v>
      </c>
      <c r="E29" s="1" t="s">
        <v>19</v>
      </c>
      <c r="F29" s="1" t="s">
        <v>20</v>
      </c>
      <c r="G29" s="1" t="s">
        <v>21</v>
      </c>
      <c r="H29" s="1" t="s">
        <v>22</v>
      </c>
      <c r="I29" s="1" t="s">
        <v>23</v>
      </c>
      <c r="J29" s="1" t="s">
        <v>24</v>
      </c>
      <c r="K29" s="1" t="s">
        <v>25</v>
      </c>
      <c r="L29" s="1" t="s">
        <v>26</v>
      </c>
      <c r="M29" s="1" t="s">
        <v>27</v>
      </c>
      <c r="N29" s="1" t="s">
        <v>28</v>
      </c>
      <c r="O29" s="1" t="s">
        <v>29</v>
      </c>
      <c r="P29" s="1" t="s">
        <v>30</v>
      </c>
      <c r="Q29" s="1" t="s">
        <v>31</v>
      </c>
      <c r="R29" s="1" t="s">
        <v>32</v>
      </c>
      <c r="S29" s="1" t="s">
        <v>33</v>
      </c>
      <c r="T29" s="1" t="s">
        <v>34</v>
      </c>
      <c r="U29" s="1" t="s">
        <v>35</v>
      </c>
      <c r="V29" s="1" t="s">
        <v>36</v>
      </c>
      <c r="W29" s="1" t="s">
        <v>37</v>
      </c>
      <c r="X29" s="1" t="s">
        <v>38</v>
      </c>
      <c r="Y29" s="1" t="s">
        <v>39</v>
      </c>
      <c r="Z29" s="1" t="s">
        <v>40</v>
      </c>
      <c r="AA29" s="1" t="s">
        <v>41</v>
      </c>
      <c r="AB29" s="1" t="s">
        <v>42</v>
      </c>
      <c r="AC29" s="1" t="s">
        <v>43</v>
      </c>
      <c r="AD29" s="1" t="s">
        <v>44</v>
      </c>
      <c r="AE29" s="1" t="s">
        <v>45</v>
      </c>
      <c r="AF29" s="1" t="s">
        <v>46</v>
      </c>
      <c r="AG29" s="1" t="s">
        <v>47</v>
      </c>
      <c r="AH29" s="1" t="s">
        <v>48</v>
      </c>
      <c r="AI29" s="1" t="s">
        <v>49</v>
      </c>
      <c r="AJ29" s="1" t="s">
        <v>50</v>
      </c>
      <c r="AK29" s="1" t="s">
        <v>51</v>
      </c>
      <c r="AL29" s="1" t="s">
        <v>52</v>
      </c>
      <c r="AM29" s="1" t="s">
        <v>53</v>
      </c>
      <c r="AN29" s="1" t="s">
        <v>54</v>
      </c>
      <c r="AO29" s="1" t="s">
        <v>55</v>
      </c>
      <c r="AP29" s="1" t="s">
        <v>56</v>
      </c>
      <c r="AQ29" s="1" t="s">
        <v>57</v>
      </c>
      <c r="AR29" s="1" t="s">
        <v>58</v>
      </c>
      <c r="AS29" s="1" t="s">
        <v>59</v>
      </c>
      <c r="AT29" s="1" t="s">
        <v>60</v>
      </c>
      <c r="AU29" s="1" t="s">
        <v>61</v>
      </c>
      <c r="AV29" s="1" t="s">
        <v>62</v>
      </c>
      <c r="AW29" s="1" t="s">
        <v>63</v>
      </c>
      <c r="AX29" s="1" t="s">
        <v>71</v>
      </c>
      <c r="AY29" s="75"/>
    </row>
    <row r="30" spans="1:52" x14ac:dyDescent="0.25">
      <c r="A30" s="20">
        <v>0.43919999999999998</v>
      </c>
      <c r="B30" t="s">
        <v>4</v>
      </c>
      <c r="C30" s="11">
        <f>$A30*'Sostenibilità finanziaria'!B30</f>
        <v>0</v>
      </c>
      <c r="D30" s="11">
        <f>$A30*'Sostenibilità finanziaria'!C30</f>
        <v>0</v>
      </c>
      <c r="E30" s="11">
        <f>$A30*'Sostenibilità finanziaria'!D30</f>
        <v>0</v>
      </c>
      <c r="F30" s="11">
        <f>$A30*'Sostenibilità finanziaria'!E30</f>
        <v>0</v>
      </c>
      <c r="G30" s="11">
        <f>$A30*'Sostenibilità finanziaria'!F30</f>
        <v>0</v>
      </c>
      <c r="H30" s="11">
        <f>$A30*'Sostenibilità finanziaria'!G30</f>
        <v>0</v>
      </c>
      <c r="I30" s="11">
        <f>$A30*'Sostenibilità finanziaria'!H30</f>
        <v>0</v>
      </c>
      <c r="J30" s="11">
        <f>$A30*'Sostenibilità finanziaria'!I30</f>
        <v>0</v>
      </c>
      <c r="K30" s="11">
        <f>$A30*'Sostenibilità finanziaria'!J30</f>
        <v>0</v>
      </c>
      <c r="L30" s="11">
        <f>$A30*'Sostenibilità finanziaria'!K30</f>
        <v>0</v>
      </c>
      <c r="M30" s="11">
        <f>$A30*'Sostenibilità finanziaria'!L30</f>
        <v>0</v>
      </c>
      <c r="N30" s="11">
        <f>$A30*'Sostenibilità finanziaria'!M30</f>
        <v>0</v>
      </c>
      <c r="O30" s="11">
        <f>$A30*'Sostenibilità finanziaria'!N30</f>
        <v>0</v>
      </c>
      <c r="P30" s="11">
        <f>$A30*'Sostenibilità finanziaria'!O30</f>
        <v>0</v>
      </c>
      <c r="Q30" s="11">
        <f>$A30*'Sostenibilità finanziaria'!P30</f>
        <v>0</v>
      </c>
      <c r="R30" s="11">
        <f>$A30*'Sostenibilità finanziaria'!Q30</f>
        <v>0</v>
      </c>
      <c r="S30" s="11">
        <f>$A30*'Sostenibilità finanziaria'!R30</f>
        <v>0</v>
      </c>
      <c r="T30" s="11">
        <f>$A30*'Sostenibilità finanziaria'!S30</f>
        <v>0</v>
      </c>
      <c r="U30" s="11">
        <f>$A30*'Sostenibilità finanziaria'!T30</f>
        <v>0</v>
      </c>
      <c r="V30" s="11">
        <f>$A30*'Sostenibilità finanziaria'!U30</f>
        <v>0</v>
      </c>
      <c r="W30" s="11">
        <f>$A30*'Sostenibilità finanziaria'!V30</f>
        <v>0</v>
      </c>
      <c r="X30" s="11">
        <f>$A30*'Sostenibilità finanziaria'!W30</f>
        <v>0</v>
      </c>
      <c r="Y30" s="11">
        <f>$A30*'Sostenibilità finanziaria'!X30</f>
        <v>0</v>
      </c>
      <c r="Z30" s="11">
        <f>$A30*'Sostenibilità finanziaria'!Y30</f>
        <v>0</v>
      </c>
      <c r="AA30" s="11">
        <f>$A30*'Sostenibilità finanziaria'!Z30</f>
        <v>0</v>
      </c>
      <c r="AB30" s="11">
        <f>$A30*'Sostenibilità finanziaria'!AA30</f>
        <v>0</v>
      </c>
      <c r="AC30" s="11">
        <f>$A30*'Sostenibilità finanziaria'!AB30</f>
        <v>0</v>
      </c>
      <c r="AD30" s="11">
        <f>$A30*'Sostenibilità finanziaria'!AC30</f>
        <v>0</v>
      </c>
      <c r="AE30" s="11">
        <f>$A30*'Sostenibilità finanziaria'!AD30</f>
        <v>0</v>
      </c>
      <c r="AF30" s="11">
        <f>$A30*'Sostenibilità finanziaria'!AE30</f>
        <v>0</v>
      </c>
      <c r="AG30" s="11">
        <f>$A30*'Sostenibilità finanziaria'!AF30</f>
        <v>0</v>
      </c>
      <c r="AH30" s="11">
        <f>$A30*'Sostenibilità finanziaria'!AG30</f>
        <v>0</v>
      </c>
      <c r="AI30" s="11">
        <f>$A30*'Sostenibilità finanziaria'!AH30</f>
        <v>0</v>
      </c>
      <c r="AJ30" s="11">
        <f>$A30*'Sostenibilità finanziaria'!AI30</f>
        <v>0</v>
      </c>
      <c r="AK30" s="11">
        <f>$A30*'Sostenibilità finanziaria'!AJ30</f>
        <v>0</v>
      </c>
      <c r="AL30" s="11">
        <f>$A30*'Sostenibilità finanziaria'!AK30</f>
        <v>0</v>
      </c>
      <c r="AM30" s="11">
        <f>$A30*'Sostenibilità finanziaria'!AL30</f>
        <v>0</v>
      </c>
      <c r="AN30" s="11">
        <f>$A30*'Sostenibilità finanziaria'!AM30</f>
        <v>0</v>
      </c>
      <c r="AO30" s="11">
        <f>$A30*'Sostenibilità finanziaria'!AN30</f>
        <v>0</v>
      </c>
      <c r="AP30" s="11">
        <f>$A30*'Sostenibilità finanziaria'!AO30</f>
        <v>0</v>
      </c>
      <c r="AQ30" s="11">
        <f>$A30*'Sostenibilità finanziaria'!AP30</f>
        <v>0</v>
      </c>
      <c r="AR30" s="11">
        <f>$A30*'Sostenibilità finanziaria'!AQ30</f>
        <v>0</v>
      </c>
      <c r="AS30" s="11">
        <f>$A30*'Sostenibilità finanziaria'!AR30</f>
        <v>0</v>
      </c>
      <c r="AT30" s="11">
        <f>$A30*'Sostenibilità finanziaria'!AS30</f>
        <v>0</v>
      </c>
      <c r="AU30" s="11">
        <f>$A30*'Sostenibilità finanziaria'!AT30</f>
        <v>0</v>
      </c>
      <c r="AV30" s="11">
        <f>$A30*'Sostenibilità finanziaria'!AU30</f>
        <v>0</v>
      </c>
      <c r="AW30" s="11">
        <f>$A30*'Sostenibilità finanziaria'!AV30</f>
        <v>0</v>
      </c>
      <c r="AX30" s="11">
        <f>SUM(C30:AW30)</f>
        <v>0</v>
      </c>
      <c r="AY30" s="75"/>
    </row>
    <row r="31" spans="1:52" x14ac:dyDescent="0.25">
      <c r="A31" s="20">
        <v>0.82230000000000003</v>
      </c>
      <c r="B31" t="s">
        <v>5</v>
      </c>
      <c r="C31" s="11">
        <f>$A31*'Sostenibilità finanziaria'!B31</f>
        <v>0</v>
      </c>
      <c r="D31" s="11">
        <f>$A31*'Sostenibilità finanziaria'!C31</f>
        <v>0</v>
      </c>
      <c r="E31" s="11">
        <f>$A31*'Sostenibilità finanziaria'!D31</f>
        <v>0</v>
      </c>
      <c r="F31" s="11">
        <f>$A31*'Sostenibilità finanziaria'!E31</f>
        <v>0</v>
      </c>
      <c r="G31" s="11">
        <f>$A31*'Sostenibilità finanziaria'!F31</f>
        <v>0</v>
      </c>
      <c r="H31" s="11">
        <f>$A31*'Sostenibilità finanziaria'!G31</f>
        <v>0</v>
      </c>
      <c r="I31" s="11">
        <f>$A31*'Sostenibilità finanziaria'!H31</f>
        <v>0</v>
      </c>
      <c r="J31" s="11">
        <f>$A31*'Sostenibilità finanziaria'!I31</f>
        <v>0</v>
      </c>
      <c r="K31" s="11">
        <f>$A31*'Sostenibilità finanziaria'!J31</f>
        <v>0</v>
      </c>
      <c r="L31" s="11">
        <f>$A31*'Sostenibilità finanziaria'!K31</f>
        <v>0</v>
      </c>
      <c r="M31" s="11">
        <f>$A31*'Sostenibilità finanziaria'!L31</f>
        <v>0</v>
      </c>
      <c r="N31" s="11">
        <f>$A31*'Sostenibilità finanziaria'!M31</f>
        <v>0</v>
      </c>
      <c r="O31" s="11">
        <f>$A31*'Sostenibilità finanziaria'!N31</f>
        <v>0</v>
      </c>
      <c r="P31" s="11">
        <f>$A31*'Sostenibilità finanziaria'!O31</f>
        <v>0</v>
      </c>
      <c r="Q31" s="11">
        <f>$A31*'Sostenibilità finanziaria'!P31</f>
        <v>0</v>
      </c>
      <c r="R31" s="11">
        <f>$A31*'Sostenibilità finanziaria'!Q31</f>
        <v>0</v>
      </c>
      <c r="S31" s="11">
        <f>$A31*'Sostenibilità finanziaria'!R31</f>
        <v>0</v>
      </c>
      <c r="T31" s="11">
        <f>$A31*'Sostenibilità finanziaria'!S31</f>
        <v>0</v>
      </c>
      <c r="U31" s="11">
        <f>$A31*'Sostenibilità finanziaria'!T31</f>
        <v>0</v>
      </c>
      <c r="V31" s="11">
        <f>$A31*'Sostenibilità finanziaria'!U31</f>
        <v>0</v>
      </c>
      <c r="W31" s="11">
        <f>$A31*'Sostenibilità finanziaria'!V31</f>
        <v>0</v>
      </c>
      <c r="X31" s="11">
        <f>$A31*'Sostenibilità finanziaria'!W31</f>
        <v>0</v>
      </c>
      <c r="Y31" s="11">
        <f>$A31*'Sostenibilità finanziaria'!X31</f>
        <v>0</v>
      </c>
      <c r="Z31" s="11">
        <f>$A31*'Sostenibilità finanziaria'!Y31</f>
        <v>0</v>
      </c>
      <c r="AA31" s="11">
        <f>$A31*'Sostenibilità finanziaria'!Z31</f>
        <v>0</v>
      </c>
      <c r="AB31" s="11">
        <f>$A31*'Sostenibilità finanziaria'!AA31</f>
        <v>0</v>
      </c>
      <c r="AC31" s="11">
        <f>$A31*'Sostenibilità finanziaria'!AB31</f>
        <v>0</v>
      </c>
      <c r="AD31" s="11">
        <f>$A31*'Sostenibilità finanziaria'!AC31</f>
        <v>0</v>
      </c>
      <c r="AE31" s="11">
        <f>$A31*'Sostenibilità finanziaria'!AD31</f>
        <v>0</v>
      </c>
      <c r="AF31" s="11">
        <f>$A31*'Sostenibilità finanziaria'!AE31</f>
        <v>0</v>
      </c>
      <c r="AG31" s="11">
        <f>$A31*'Sostenibilità finanziaria'!AF31</f>
        <v>0</v>
      </c>
      <c r="AH31" s="11">
        <f>$A31*'Sostenibilità finanziaria'!AG31</f>
        <v>0</v>
      </c>
      <c r="AI31" s="11">
        <f>$A31*'Sostenibilità finanziaria'!AH31</f>
        <v>0</v>
      </c>
      <c r="AJ31" s="11">
        <f>$A31*'Sostenibilità finanziaria'!AI31</f>
        <v>0</v>
      </c>
      <c r="AK31" s="11">
        <f>$A31*'Sostenibilità finanziaria'!AJ31</f>
        <v>0</v>
      </c>
      <c r="AL31" s="11">
        <f>$A31*'Sostenibilità finanziaria'!AK31</f>
        <v>0</v>
      </c>
      <c r="AM31" s="11">
        <f>$A31*'Sostenibilità finanziaria'!AL31</f>
        <v>0</v>
      </c>
      <c r="AN31" s="11">
        <f>$A31*'Sostenibilità finanziaria'!AM31</f>
        <v>0</v>
      </c>
      <c r="AO31" s="11">
        <f>$A31*'Sostenibilità finanziaria'!AN31</f>
        <v>0</v>
      </c>
      <c r="AP31" s="11">
        <f>$A31*'Sostenibilità finanziaria'!AO31</f>
        <v>0</v>
      </c>
      <c r="AQ31" s="11">
        <f>$A31*'Sostenibilità finanziaria'!AP31</f>
        <v>0</v>
      </c>
      <c r="AR31" s="11">
        <f>$A31*'Sostenibilità finanziaria'!AQ31</f>
        <v>0</v>
      </c>
      <c r="AS31" s="11">
        <f>$A31*'Sostenibilità finanziaria'!AR31</f>
        <v>0</v>
      </c>
      <c r="AT31" s="11">
        <f>$A31*'Sostenibilità finanziaria'!AS31</f>
        <v>0</v>
      </c>
      <c r="AU31" s="11">
        <f>$A31*'Sostenibilità finanziaria'!AT31</f>
        <v>0</v>
      </c>
      <c r="AV31" s="11">
        <f>$A31*'Sostenibilità finanziaria'!AU31</f>
        <v>0</v>
      </c>
      <c r="AW31" s="11">
        <f>$A31*'Sostenibilità finanziaria'!AV31</f>
        <v>0</v>
      </c>
      <c r="AX31" s="11">
        <f t="shared" ref="AX31:AX38" si="2">SUM(C31:AW31)</f>
        <v>0</v>
      </c>
      <c r="AY31" s="75"/>
    </row>
    <row r="32" spans="1:52" x14ac:dyDescent="0.25">
      <c r="A32" s="20">
        <v>0.85</v>
      </c>
      <c r="B32" t="s">
        <v>16</v>
      </c>
      <c r="C32" s="11">
        <f>$A32*'Sostenibilità finanziaria'!B32</f>
        <v>0</v>
      </c>
      <c r="D32" s="11">
        <f>$A32*'Sostenibilità finanziaria'!C32</f>
        <v>0</v>
      </c>
      <c r="E32" s="11">
        <f>$A32*'Sostenibilità finanziaria'!D32</f>
        <v>0</v>
      </c>
      <c r="F32" s="11">
        <f>$A32*'Sostenibilità finanziaria'!E32</f>
        <v>0</v>
      </c>
      <c r="G32" s="11">
        <f>$A32*'Sostenibilità finanziaria'!F32</f>
        <v>0</v>
      </c>
      <c r="H32" s="11">
        <f>$A32*'Sostenibilità finanziaria'!G32</f>
        <v>0</v>
      </c>
      <c r="I32" s="11">
        <f>$A32*'Sostenibilità finanziaria'!H32</f>
        <v>0</v>
      </c>
      <c r="J32" s="11">
        <f>$A32*'Sostenibilità finanziaria'!I32</f>
        <v>0</v>
      </c>
      <c r="K32" s="11">
        <f>$A32*'Sostenibilità finanziaria'!J32</f>
        <v>0</v>
      </c>
      <c r="L32" s="11">
        <f>$A32*'Sostenibilità finanziaria'!K32</f>
        <v>0</v>
      </c>
      <c r="M32" s="11">
        <f>$A32*'Sostenibilità finanziaria'!L32</f>
        <v>0</v>
      </c>
      <c r="N32" s="11">
        <f>$A32*'Sostenibilità finanziaria'!M32</f>
        <v>0</v>
      </c>
      <c r="O32" s="11">
        <f>$A32*'Sostenibilità finanziaria'!N32</f>
        <v>0</v>
      </c>
      <c r="P32" s="11">
        <f>$A32*'Sostenibilità finanziaria'!O32</f>
        <v>0</v>
      </c>
      <c r="Q32" s="11">
        <f>$A32*'Sostenibilità finanziaria'!P32</f>
        <v>0</v>
      </c>
      <c r="R32" s="11">
        <f>$A32*'Sostenibilità finanziaria'!Q32</f>
        <v>0</v>
      </c>
      <c r="S32" s="11">
        <f>$A32*'Sostenibilità finanziaria'!R32</f>
        <v>0</v>
      </c>
      <c r="T32" s="11">
        <f>$A32*'Sostenibilità finanziaria'!S32</f>
        <v>0</v>
      </c>
      <c r="U32" s="11">
        <f>$A32*'Sostenibilità finanziaria'!T32</f>
        <v>0</v>
      </c>
      <c r="V32" s="11">
        <f>$A32*'Sostenibilità finanziaria'!U32</f>
        <v>0</v>
      </c>
      <c r="W32" s="11">
        <f>$A32*'Sostenibilità finanziaria'!V32</f>
        <v>0</v>
      </c>
      <c r="X32" s="11">
        <f>$A32*'Sostenibilità finanziaria'!W32</f>
        <v>0</v>
      </c>
      <c r="Y32" s="11">
        <f>$A32*'Sostenibilità finanziaria'!X32</f>
        <v>0</v>
      </c>
      <c r="Z32" s="11">
        <f>$A32*'Sostenibilità finanziaria'!Y32</f>
        <v>0</v>
      </c>
      <c r="AA32" s="11">
        <f>$A32*'Sostenibilità finanziaria'!Z32</f>
        <v>0</v>
      </c>
      <c r="AB32" s="11">
        <f>$A32*'Sostenibilità finanziaria'!AA32</f>
        <v>0</v>
      </c>
      <c r="AC32" s="11">
        <f>$A32*'Sostenibilità finanziaria'!AB32</f>
        <v>0</v>
      </c>
      <c r="AD32" s="11">
        <f>$A32*'Sostenibilità finanziaria'!AC32</f>
        <v>0</v>
      </c>
      <c r="AE32" s="11">
        <f>$A32*'Sostenibilità finanziaria'!AD32</f>
        <v>0</v>
      </c>
      <c r="AF32" s="11">
        <f>$A32*'Sostenibilità finanziaria'!AE32</f>
        <v>0</v>
      </c>
      <c r="AG32" s="11">
        <f>$A32*'Sostenibilità finanziaria'!AF32</f>
        <v>0</v>
      </c>
      <c r="AH32" s="11">
        <f>$A32*'Sostenibilità finanziaria'!AG32</f>
        <v>0</v>
      </c>
      <c r="AI32" s="11">
        <f>$A32*'Sostenibilità finanziaria'!AH32</f>
        <v>0</v>
      </c>
      <c r="AJ32" s="11">
        <f>$A32*'Sostenibilità finanziaria'!AI32</f>
        <v>0</v>
      </c>
      <c r="AK32" s="11">
        <f>$A32*'Sostenibilità finanziaria'!AJ32</f>
        <v>0</v>
      </c>
      <c r="AL32" s="11">
        <f>$A32*'Sostenibilità finanziaria'!AK32</f>
        <v>0</v>
      </c>
      <c r="AM32" s="11">
        <f>$A32*'Sostenibilità finanziaria'!AL32</f>
        <v>0</v>
      </c>
      <c r="AN32" s="11">
        <f>$A32*'Sostenibilità finanziaria'!AM32</f>
        <v>0</v>
      </c>
      <c r="AO32" s="11">
        <f>$A32*'Sostenibilità finanziaria'!AN32</f>
        <v>0</v>
      </c>
      <c r="AP32" s="11">
        <f>$A32*'Sostenibilità finanziaria'!AO32</f>
        <v>0</v>
      </c>
      <c r="AQ32" s="11">
        <f>$A32*'Sostenibilità finanziaria'!AP32</f>
        <v>0</v>
      </c>
      <c r="AR32" s="11">
        <f>$A32*'Sostenibilità finanziaria'!AQ32</f>
        <v>0</v>
      </c>
      <c r="AS32" s="11">
        <f>$A32*'Sostenibilità finanziaria'!AR32</f>
        <v>0</v>
      </c>
      <c r="AT32" s="11">
        <f>$A32*'Sostenibilità finanziaria'!AS32</f>
        <v>0</v>
      </c>
      <c r="AU32" s="11">
        <f>$A32*'Sostenibilità finanziaria'!AT32</f>
        <v>0</v>
      </c>
      <c r="AV32" s="11">
        <f>$A32*'Sostenibilità finanziaria'!AU32</f>
        <v>0</v>
      </c>
      <c r="AW32" s="11">
        <f>$A32*'Sostenibilità finanziaria'!AV32</f>
        <v>0</v>
      </c>
      <c r="AX32" s="11">
        <f t="shared" si="2"/>
        <v>0</v>
      </c>
      <c r="AY32" s="75"/>
    </row>
    <row r="33" spans="1:51" x14ac:dyDescent="0.25">
      <c r="A33" s="20">
        <v>0.84119999999999995</v>
      </c>
      <c r="B33" t="s">
        <v>7</v>
      </c>
      <c r="C33" s="11">
        <f>$A33*'Sostenibilità finanziaria'!B33</f>
        <v>0</v>
      </c>
      <c r="D33" s="11">
        <f>$A33*'Sostenibilità finanziaria'!C33</f>
        <v>0</v>
      </c>
      <c r="E33" s="11">
        <f>$A33*'Sostenibilità finanziaria'!D33</f>
        <v>0</v>
      </c>
      <c r="F33" s="11">
        <f>$A33*'Sostenibilità finanziaria'!E33</f>
        <v>0</v>
      </c>
      <c r="G33" s="11">
        <f>$A33*'Sostenibilità finanziaria'!F33</f>
        <v>0</v>
      </c>
      <c r="H33" s="11">
        <f>$A33*'Sostenibilità finanziaria'!G33</f>
        <v>0</v>
      </c>
      <c r="I33" s="11">
        <f>$A33*'Sostenibilità finanziaria'!H33</f>
        <v>0</v>
      </c>
      <c r="J33" s="11">
        <f>$A33*'Sostenibilità finanziaria'!I33</f>
        <v>0</v>
      </c>
      <c r="K33" s="11">
        <f>$A33*'Sostenibilità finanziaria'!J33</f>
        <v>0</v>
      </c>
      <c r="L33" s="11">
        <f>$A33*'Sostenibilità finanziaria'!K33</f>
        <v>0</v>
      </c>
      <c r="M33" s="11">
        <f>$A33*'Sostenibilità finanziaria'!L33</f>
        <v>0</v>
      </c>
      <c r="N33" s="11">
        <f>$A33*'Sostenibilità finanziaria'!M33</f>
        <v>0</v>
      </c>
      <c r="O33" s="11">
        <f>$A33*'Sostenibilità finanziaria'!N33</f>
        <v>0</v>
      </c>
      <c r="P33" s="11">
        <f>$A33*'Sostenibilità finanziaria'!O33</f>
        <v>0</v>
      </c>
      <c r="Q33" s="11">
        <f>$A33*'Sostenibilità finanziaria'!P33</f>
        <v>0</v>
      </c>
      <c r="R33" s="11">
        <f>$A33*'Sostenibilità finanziaria'!Q33</f>
        <v>0</v>
      </c>
      <c r="S33" s="11">
        <f>$A33*'Sostenibilità finanziaria'!R33</f>
        <v>0</v>
      </c>
      <c r="T33" s="11">
        <f>$A33*'Sostenibilità finanziaria'!S33</f>
        <v>0</v>
      </c>
      <c r="U33" s="11">
        <f>$A33*'Sostenibilità finanziaria'!T33</f>
        <v>0</v>
      </c>
      <c r="V33" s="11">
        <f>$A33*'Sostenibilità finanziaria'!U33</f>
        <v>0</v>
      </c>
      <c r="W33" s="11">
        <f>$A33*'Sostenibilità finanziaria'!V33</f>
        <v>0</v>
      </c>
      <c r="X33" s="11">
        <f>$A33*'Sostenibilità finanziaria'!W33</f>
        <v>0</v>
      </c>
      <c r="Y33" s="11">
        <f>$A33*'Sostenibilità finanziaria'!X33</f>
        <v>0</v>
      </c>
      <c r="Z33" s="11">
        <f>$A33*'Sostenibilità finanziaria'!Y33</f>
        <v>0</v>
      </c>
      <c r="AA33" s="11">
        <f>$A33*'Sostenibilità finanziaria'!Z33</f>
        <v>0</v>
      </c>
      <c r="AB33" s="11">
        <f>$A33*'Sostenibilità finanziaria'!AA33</f>
        <v>0</v>
      </c>
      <c r="AC33" s="11">
        <f>$A33*'Sostenibilità finanziaria'!AB33</f>
        <v>0</v>
      </c>
      <c r="AD33" s="11">
        <f>$A33*'Sostenibilità finanziaria'!AC33</f>
        <v>0</v>
      </c>
      <c r="AE33" s="11">
        <f>$A33*'Sostenibilità finanziaria'!AD33</f>
        <v>0</v>
      </c>
      <c r="AF33" s="11">
        <f>$A33*'Sostenibilità finanziaria'!AE33</f>
        <v>0</v>
      </c>
      <c r="AG33" s="11">
        <f>$A33*'Sostenibilità finanziaria'!AF33</f>
        <v>0</v>
      </c>
      <c r="AH33" s="11">
        <f>$A33*'Sostenibilità finanziaria'!AG33</f>
        <v>0</v>
      </c>
      <c r="AI33" s="11">
        <f>$A33*'Sostenibilità finanziaria'!AH33</f>
        <v>0</v>
      </c>
      <c r="AJ33" s="11">
        <f>$A33*'Sostenibilità finanziaria'!AI33</f>
        <v>0</v>
      </c>
      <c r="AK33" s="11">
        <f>$A33*'Sostenibilità finanziaria'!AJ33</f>
        <v>0</v>
      </c>
      <c r="AL33" s="11">
        <f>$A33*'Sostenibilità finanziaria'!AK33</f>
        <v>0</v>
      </c>
      <c r="AM33" s="11">
        <f>$A33*'Sostenibilità finanziaria'!AL33</f>
        <v>0</v>
      </c>
      <c r="AN33" s="11">
        <f>$A33*'Sostenibilità finanziaria'!AM33</f>
        <v>0</v>
      </c>
      <c r="AO33" s="11">
        <f>$A33*'Sostenibilità finanziaria'!AN33</f>
        <v>0</v>
      </c>
      <c r="AP33" s="11">
        <f>$A33*'Sostenibilità finanziaria'!AO33</f>
        <v>0</v>
      </c>
      <c r="AQ33" s="11">
        <f>$A33*'Sostenibilità finanziaria'!AP33</f>
        <v>0</v>
      </c>
      <c r="AR33" s="11">
        <f>$A33*'Sostenibilità finanziaria'!AQ33</f>
        <v>0</v>
      </c>
      <c r="AS33" s="11">
        <f>$A33*'Sostenibilità finanziaria'!AR33</f>
        <v>0</v>
      </c>
      <c r="AT33" s="11">
        <f>$A33*'Sostenibilità finanziaria'!AS33</f>
        <v>0</v>
      </c>
      <c r="AU33" s="11">
        <f>$A33*'Sostenibilità finanziaria'!AT33</f>
        <v>0</v>
      </c>
      <c r="AV33" s="11">
        <f>$A33*'Sostenibilità finanziaria'!AU33</f>
        <v>0</v>
      </c>
      <c r="AW33" s="11">
        <f>$A33*'Sostenibilità finanziaria'!AV33</f>
        <v>0</v>
      </c>
      <c r="AX33" s="11">
        <f t="shared" si="2"/>
        <v>0</v>
      </c>
      <c r="AY33" s="75"/>
    </row>
    <row r="34" spans="1:51" x14ac:dyDescent="0.25">
      <c r="A34" s="20">
        <v>0.82230000000000003</v>
      </c>
      <c r="B34" t="s">
        <v>8</v>
      </c>
      <c r="C34" s="11">
        <f>$A34*'Sostenibilità finanziaria'!B34</f>
        <v>0</v>
      </c>
      <c r="D34" s="11">
        <f>$A34*'Sostenibilità finanziaria'!C34</f>
        <v>0</v>
      </c>
      <c r="E34" s="11">
        <f>$A34*'Sostenibilità finanziaria'!D34</f>
        <v>0</v>
      </c>
      <c r="F34" s="11">
        <f>$A34*'Sostenibilità finanziaria'!E34</f>
        <v>0</v>
      </c>
      <c r="G34" s="11">
        <f>$A34*'Sostenibilità finanziaria'!F34</f>
        <v>0</v>
      </c>
      <c r="H34" s="11">
        <f>$A34*'Sostenibilità finanziaria'!G34</f>
        <v>0</v>
      </c>
      <c r="I34" s="11">
        <f>$A34*'Sostenibilità finanziaria'!H34</f>
        <v>0</v>
      </c>
      <c r="J34" s="11">
        <f>$A34*'Sostenibilità finanziaria'!I34</f>
        <v>0</v>
      </c>
      <c r="K34" s="11">
        <f>$A34*'Sostenibilità finanziaria'!J34</f>
        <v>0</v>
      </c>
      <c r="L34" s="11">
        <f>$A34*'Sostenibilità finanziaria'!K34</f>
        <v>0</v>
      </c>
      <c r="M34" s="11">
        <f>$A34*'Sostenibilità finanziaria'!L34</f>
        <v>0</v>
      </c>
      <c r="N34" s="11">
        <f>$A34*'Sostenibilità finanziaria'!M34</f>
        <v>0</v>
      </c>
      <c r="O34" s="11">
        <f>$A34*'Sostenibilità finanziaria'!N34</f>
        <v>0</v>
      </c>
      <c r="P34" s="11">
        <f>$A34*'Sostenibilità finanziaria'!O34</f>
        <v>0</v>
      </c>
      <c r="Q34" s="11">
        <f>$A34*'Sostenibilità finanziaria'!P34</f>
        <v>0</v>
      </c>
      <c r="R34" s="11">
        <f>$A34*'Sostenibilità finanziaria'!Q34</f>
        <v>0</v>
      </c>
      <c r="S34" s="11">
        <f>$A34*'Sostenibilità finanziaria'!R34</f>
        <v>0</v>
      </c>
      <c r="T34" s="11">
        <f>$A34*'Sostenibilità finanziaria'!S34</f>
        <v>0</v>
      </c>
      <c r="U34" s="11">
        <f>$A34*'Sostenibilità finanziaria'!T34</f>
        <v>0</v>
      </c>
      <c r="V34" s="11">
        <f>$A34*'Sostenibilità finanziaria'!U34</f>
        <v>0</v>
      </c>
      <c r="W34" s="11">
        <f>$A34*'Sostenibilità finanziaria'!V34</f>
        <v>0</v>
      </c>
      <c r="X34" s="11">
        <f>$A34*'Sostenibilità finanziaria'!W34</f>
        <v>0</v>
      </c>
      <c r="Y34" s="11">
        <f>$A34*'Sostenibilità finanziaria'!X34</f>
        <v>0</v>
      </c>
      <c r="Z34" s="11">
        <f>$A34*'Sostenibilità finanziaria'!Y34</f>
        <v>0</v>
      </c>
      <c r="AA34" s="11">
        <f>$A34*'Sostenibilità finanziaria'!Z34</f>
        <v>0</v>
      </c>
      <c r="AB34" s="11">
        <f>$A34*'Sostenibilità finanziaria'!AA34</f>
        <v>0</v>
      </c>
      <c r="AC34" s="11">
        <f>$A34*'Sostenibilità finanziaria'!AB34</f>
        <v>0</v>
      </c>
      <c r="AD34" s="11">
        <f>$A34*'Sostenibilità finanziaria'!AC34</f>
        <v>0</v>
      </c>
      <c r="AE34" s="11">
        <f>$A34*'Sostenibilità finanziaria'!AD34</f>
        <v>0</v>
      </c>
      <c r="AF34" s="11">
        <f>$A34*'Sostenibilità finanziaria'!AE34</f>
        <v>0</v>
      </c>
      <c r="AG34" s="11">
        <f>$A34*'Sostenibilità finanziaria'!AF34</f>
        <v>0</v>
      </c>
      <c r="AH34" s="11">
        <f>$A34*'Sostenibilità finanziaria'!AG34</f>
        <v>0</v>
      </c>
      <c r="AI34" s="11">
        <f>$A34*'Sostenibilità finanziaria'!AH34</f>
        <v>0</v>
      </c>
      <c r="AJ34" s="11">
        <f>$A34*'Sostenibilità finanziaria'!AI34</f>
        <v>0</v>
      </c>
      <c r="AK34" s="11">
        <f>$A34*'Sostenibilità finanziaria'!AJ34</f>
        <v>0</v>
      </c>
      <c r="AL34" s="11">
        <f>$A34*'Sostenibilità finanziaria'!AK34</f>
        <v>0</v>
      </c>
      <c r="AM34" s="11">
        <f>$A34*'Sostenibilità finanziaria'!AL34</f>
        <v>0</v>
      </c>
      <c r="AN34" s="11">
        <f>$A34*'Sostenibilità finanziaria'!AM34</f>
        <v>0</v>
      </c>
      <c r="AO34" s="11">
        <f>$A34*'Sostenibilità finanziaria'!AN34</f>
        <v>0</v>
      </c>
      <c r="AP34" s="11">
        <f>$A34*'Sostenibilità finanziaria'!AO34</f>
        <v>0</v>
      </c>
      <c r="AQ34" s="11">
        <f>$A34*'Sostenibilità finanziaria'!AP34</f>
        <v>0</v>
      </c>
      <c r="AR34" s="11">
        <f>$A34*'Sostenibilità finanziaria'!AQ34</f>
        <v>0</v>
      </c>
      <c r="AS34" s="11">
        <f>$A34*'Sostenibilità finanziaria'!AR34</f>
        <v>0</v>
      </c>
      <c r="AT34" s="11">
        <f>$A34*'Sostenibilità finanziaria'!AS34</f>
        <v>0</v>
      </c>
      <c r="AU34" s="11">
        <f>$A34*'Sostenibilità finanziaria'!AT34</f>
        <v>0</v>
      </c>
      <c r="AV34" s="11">
        <f>$A34*'Sostenibilità finanziaria'!AU34</f>
        <v>0</v>
      </c>
      <c r="AW34" s="11">
        <f>$A34*'Sostenibilità finanziaria'!AV34</f>
        <v>0</v>
      </c>
      <c r="AX34" s="11">
        <f t="shared" si="2"/>
        <v>0</v>
      </c>
      <c r="AY34" s="75"/>
    </row>
    <row r="35" spans="1:51" x14ac:dyDescent="0.25">
      <c r="A35" s="20">
        <v>0.85460000000000003</v>
      </c>
      <c r="B35" t="s">
        <v>9</v>
      </c>
      <c r="C35" s="11">
        <f>$A35*'Sostenibilità finanziaria'!B35</f>
        <v>0</v>
      </c>
      <c r="D35" s="11">
        <f>$A35*'Sostenibilità finanziaria'!C35</f>
        <v>0</v>
      </c>
      <c r="E35" s="11">
        <f>$A35*'Sostenibilità finanziaria'!D35</f>
        <v>0</v>
      </c>
      <c r="F35" s="11">
        <f>$A35*'Sostenibilità finanziaria'!E35</f>
        <v>0</v>
      </c>
      <c r="G35" s="11">
        <f>$A35*'Sostenibilità finanziaria'!F35</f>
        <v>0</v>
      </c>
      <c r="H35" s="11">
        <f>$A35*'Sostenibilità finanziaria'!G35</f>
        <v>0</v>
      </c>
      <c r="I35" s="11">
        <f>$A35*'Sostenibilità finanziaria'!H35</f>
        <v>0</v>
      </c>
      <c r="J35" s="11">
        <f>$A35*'Sostenibilità finanziaria'!I35</f>
        <v>0</v>
      </c>
      <c r="K35" s="11">
        <f>$A35*'Sostenibilità finanziaria'!J35</f>
        <v>0</v>
      </c>
      <c r="L35" s="11">
        <f>$A35*'Sostenibilità finanziaria'!K35</f>
        <v>0</v>
      </c>
      <c r="M35" s="11">
        <f>$A35*'Sostenibilità finanziaria'!L35</f>
        <v>0</v>
      </c>
      <c r="N35" s="11">
        <f>$A35*'Sostenibilità finanziaria'!M35</f>
        <v>0</v>
      </c>
      <c r="O35" s="11">
        <f>$A35*'Sostenibilità finanziaria'!N35</f>
        <v>0</v>
      </c>
      <c r="P35" s="11">
        <f>$A35*'Sostenibilità finanziaria'!O35</f>
        <v>0</v>
      </c>
      <c r="Q35" s="11">
        <f>$A35*'Sostenibilità finanziaria'!P35</f>
        <v>0</v>
      </c>
      <c r="R35" s="11">
        <f>$A35*'Sostenibilità finanziaria'!Q35</f>
        <v>0</v>
      </c>
      <c r="S35" s="11">
        <f>$A35*'Sostenibilità finanziaria'!R35</f>
        <v>0</v>
      </c>
      <c r="T35" s="11">
        <f>$A35*'Sostenibilità finanziaria'!S35</f>
        <v>0</v>
      </c>
      <c r="U35" s="11">
        <f>$A35*'Sostenibilità finanziaria'!T35</f>
        <v>0</v>
      </c>
      <c r="V35" s="11">
        <f>$A35*'Sostenibilità finanziaria'!U35</f>
        <v>0</v>
      </c>
      <c r="W35" s="11">
        <f>$A35*'Sostenibilità finanziaria'!V35</f>
        <v>0</v>
      </c>
      <c r="X35" s="11">
        <f>$A35*'Sostenibilità finanziaria'!W35</f>
        <v>0</v>
      </c>
      <c r="Y35" s="11">
        <f>$A35*'Sostenibilità finanziaria'!X35</f>
        <v>0</v>
      </c>
      <c r="Z35" s="11">
        <f>$A35*'Sostenibilità finanziaria'!Y35</f>
        <v>0</v>
      </c>
      <c r="AA35" s="11">
        <f>$A35*'Sostenibilità finanziaria'!Z35</f>
        <v>0</v>
      </c>
      <c r="AB35" s="11">
        <f>$A35*'Sostenibilità finanziaria'!AA35</f>
        <v>0</v>
      </c>
      <c r="AC35" s="11">
        <f>$A35*'Sostenibilità finanziaria'!AB35</f>
        <v>0</v>
      </c>
      <c r="AD35" s="11">
        <f>$A35*'Sostenibilità finanziaria'!AC35</f>
        <v>0</v>
      </c>
      <c r="AE35" s="11">
        <f>$A35*'Sostenibilità finanziaria'!AD35</f>
        <v>0</v>
      </c>
      <c r="AF35" s="11">
        <f>$A35*'Sostenibilità finanziaria'!AE35</f>
        <v>0</v>
      </c>
      <c r="AG35" s="11">
        <f>$A35*'Sostenibilità finanziaria'!AF35</f>
        <v>0</v>
      </c>
      <c r="AH35" s="11">
        <f>$A35*'Sostenibilità finanziaria'!AG35</f>
        <v>0</v>
      </c>
      <c r="AI35" s="11">
        <f>$A35*'Sostenibilità finanziaria'!AH35</f>
        <v>0</v>
      </c>
      <c r="AJ35" s="11">
        <f>$A35*'Sostenibilità finanziaria'!AI35</f>
        <v>0</v>
      </c>
      <c r="AK35" s="11">
        <f>$A35*'Sostenibilità finanziaria'!AJ35</f>
        <v>0</v>
      </c>
      <c r="AL35" s="11">
        <f>$A35*'Sostenibilità finanziaria'!AK35</f>
        <v>0</v>
      </c>
      <c r="AM35" s="11">
        <f>$A35*'Sostenibilità finanziaria'!AL35</f>
        <v>0</v>
      </c>
      <c r="AN35" s="11">
        <f>$A35*'Sostenibilità finanziaria'!AM35</f>
        <v>0</v>
      </c>
      <c r="AO35" s="11">
        <f>$A35*'Sostenibilità finanziaria'!AN35</f>
        <v>0</v>
      </c>
      <c r="AP35" s="11">
        <f>$A35*'Sostenibilità finanziaria'!AO35</f>
        <v>0</v>
      </c>
      <c r="AQ35" s="11">
        <f>$A35*'Sostenibilità finanziaria'!AP35</f>
        <v>0</v>
      </c>
      <c r="AR35" s="11">
        <f>$A35*'Sostenibilità finanziaria'!AQ35</f>
        <v>0</v>
      </c>
      <c r="AS35" s="11">
        <f>$A35*'Sostenibilità finanziaria'!AR35</f>
        <v>0</v>
      </c>
      <c r="AT35" s="11">
        <f>$A35*'Sostenibilità finanziaria'!AS35</f>
        <v>0</v>
      </c>
      <c r="AU35" s="11">
        <f>$A35*'Sostenibilità finanziaria'!AT35</f>
        <v>0</v>
      </c>
      <c r="AV35" s="11">
        <f>$A35*'Sostenibilità finanziaria'!AU35</f>
        <v>0</v>
      </c>
      <c r="AW35" s="11">
        <f>$A35*'Sostenibilità finanziaria'!AV35</f>
        <v>0</v>
      </c>
      <c r="AX35" s="11">
        <f t="shared" si="2"/>
        <v>0</v>
      </c>
      <c r="AY35" s="75"/>
    </row>
    <row r="36" spans="1:51" x14ac:dyDescent="0.25">
      <c r="A36" s="20">
        <v>0.85460000000000003</v>
      </c>
      <c r="B36" t="s">
        <v>10</v>
      </c>
      <c r="C36" s="11">
        <f>$A36*'Sostenibilità finanziaria'!B36</f>
        <v>2496813.4391757147</v>
      </c>
      <c r="D36" s="11">
        <f>$A36*'Sostenibilità finanziaria'!C36</f>
        <v>2496813.4391757147</v>
      </c>
      <c r="E36" s="11">
        <f>$A36*'Sostenibilità finanziaria'!D36</f>
        <v>2496813.4391757147</v>
      </c>
      <c r="F36" s="11">
        <f>$A36*'Sostenibilità finanziaria'!E36</f>
        <v>2496813.4391757147</v>
      </c>
      <c r="G36" s="11">
        <f>$A36*'Sostenibilità finanziaria'!F36</f>
        <v>2496813.4391757147</v>
      </c>
      <c r="H36" s="11">
        <f>$A36*'Sostenibilità finanziaria'!G36</f>
        <v>2496813.4391757147</v>
      </c>
      <c r="I36" s="11">
        <f>$A36*'Sostenibilità finanziaria'!H36</f>
        <v>2496813.4391757147</v>
      </c>
      <c r="J36" s="11">
        <f>$A36*'Sostenibilità finanziaria'!I36</f>
        <v>2496813.4391757147</v>
      </c>
      <c r="K36" s="11">
        <f>$A36*'Sostenibilità finanziaria'!J36</f>
        <v>2496813.4391757147</v>
      </c>
      <c r="L36" s="11">
        <f>$A36*'Sostenibilità finanziaria'!K36</f>
        <v>2496813.4391757147</v>
      </c>
      <c r="M36" s="11">
        <f>$A36*'Sostenibilità finanziaria'!L36</f>
        <v>2496813.4391757147</v>
      </c>
      <c r="N36" s="11">
        <f>$A36*'Sostenibilità finanziaria'!M36</f>
        <v>2496813.4391757147</v>
      </c>
      <c r="O36" s="11">
        <f>$A36*'Sostenibilità finanziaria'!N36</f>
        <v>2496813.4391757147</v>
      </c>
      <c r="P36" s="11">
        <f>$A36*'Sostenibilità finanziaria'!O36</f>
        <v>2496813.4391757147</v>
      </c>
      <c r="Q36" s="11">
        <f>$A36*'Sostenibilità finanziaria'!P36</f>
        <v>2496813.4391757147</v>
      </c>
      <c r="R36" s="11">
        <f>$A36*'Sostenibilità finanziaria'!Q36</f>
        <v>2496813.4391757147</v>
      </c>
      <c r="S36" s="11">
        <f>$A36*'Sostenibilità finanziaria'!R36</f>
        <v>2496813.4391757147</v>
      </c>
      <c r="T36" s="11">
        <f>$A36*'Sostenibilità finanziaria'!S36</f>
        <v>2496813.4391757147</v>
      </c>
      <c r="U36" s="11">
        <f>$A36*'Sostenibilità finanziaria'!T36</f>
        <v>2496813.4391757147</v>
      </c>
      <c r="V36" s="11">
        <f>$A36*'Sostenibilità finanziaria'!U36</f>
        <v>2496813.4391757147</v>
      </c>
      <c r="W36" s="11">
        <f>$A36*'Sostenibilità finanziaria'!V36</f>
        <v>2496813.4391757147</v>
      </c>
      <c r="X36" s="11">
        <f>$A36*'Sostenibilità finanziaria'!W36</f>
        <v>2496813.4391757147</v>
      </c>
      <c r="Y36" s="11">
        <f>$A36*'Sostenibilità finanziaria'!X36</f>
        <v>2496813.4391757147</v>
      </c>
      <c r="Z36" s="11">
        <f>$A36*'Sostenibilità finanziaria'!Y36</f>
        <v>2496813.4391757147</v>
      </c>
      <c r="AA36" s="11">
        <f>$A36*'Sostenibilità finanziaria'!Z36</f>
        <v>2496813.4391757147</v>
      </c>
      <c r="AB36" s="11">
        <f>$A36*'Sostenibilità finanziaria'!AA36</f>
        <v>2496813.4391757147</v>
      </c>
      <c r="AC36" s="11">
        <f>$A36*'Sostenibilità finanziaria'!AB36</f>
        <v>2496813.4391757147</v>
      </c>
      <c r="AD36" s="11">
        <f>$A36*'Sostenibilità finanziaria'!AC36</f>
        <v>2496813.4391757147</v>
      </c>
      <c r="AE36" s="11">
        <f>$A36*'Sostenibilità finanziaria'!AD36</f>
        <v>2496813.4391757147</v>
      </c>
      <c r="AF36" s="11">
        <f>$A36*'Sostenibilità finanziaria'!AE36</f>
        <v>2496813.4391757147</v>
      </c>
      <c r="AG36" s="11">
        <f>$A36*'Sostenibilità finanziaria'!AF36</f>
        <v>2496813.4391757147</v>
      </c>
      <c r="AH36" s="11">
        <f>$A36*'Sostenibilità finanziaria'!AG36</f>
        <v>2496813.4391757147</v>
      </c>
      <c r="AI36" s="11">
        <f>$A36*'Sostenibilità finanziaria'!AH36</f>
        <v>2496813.4391757147</v>
      </c>
      <c r="AJ36" s="11">
        <f>$A36*'Sostenibilità finanziaria'!AI36</f>
        <v>2496813.4391757147</v>
      </c>
      <c r="AK36" s="11">
        <f>$A36*'Sostenibilità finanziaria'!AJ36</f>
        <v>2496813.4391757147</v>
      </c>
      <c r="AL36" s="11">
        <f>$A36*'Sostenibilità finanziaria'!AK36</f>
        <v>2496813.4391757147</v>
      </c>
      <c r="AM36" s="11">
        <f>$A36*'Sostenibilità finanziaria'!AL36</f>
        <v>2496813.4391757147</v>
      </c>
      <c r="AN36" s="11">
        <f>$A36*'Sostenibilità finanziaria'!AM36</f>
        <v>2496813.4391757147</v>
      </c>
      <c r="AO36" s="11">
        <f>$A36*'Sostenibilità finanziaria'!AN36</f>
        <v>2496813.4391757147</v>
      </c>
      <c r="AP36" s="11">
        <f>$A36*'Sostenibilità finanziaria'!AO36</f>
        <v>2496813.4391757147</v>
      </c>
      <c r="AQ36" s="11">
        <f>$A36*'Sostenibilità finanziaria'!AP36</f>
        <v>2496813.4391757147</v>
      </c>
      <c r="AR36" s="11">
        <f>$A36*'Sostenibilità finanziaria'!AQ36</f>
        <v>2496813.4391757147</v>
      </c>
      <c r="AS36" s="11">
        <f>$A36*'Sostenibilità finanziaria'!AR36</f>
        <v>2496813.4391757147</v>
      </c>
      <c r="AT36" s="11">
        <f>$A36*'Sostenibilità finanziaria'!AS36</f>
        <v>2496813.4391757147</v>
      </c>
      <c r="AU36" s="11">
        <f>$A36*'Sostenibilità finanziaria'!AT36</f>
        <v>2496813.4391757147</v>
      </c>
      <c r="AV36" s="11">
        <f>$A36*'Sostenibilità finanziaria'!AU36</f>
        <v>2496813.4391757147</v>
      </c>
      <c r="AW36" s="11">
        <f>$A36*'Sostenibilità finanziaria'!AV36</f>
        <v>2496813.4391757147</v>
      </c>
      <c r="AX36" s="11">
        <f t="shared" si="2"/>
        <v>117350231.64125852</v>
      </c>
      <c r="AY36" s="75"/>
    </row>
    <row r="37" spans="1:51" x14ac:dyDescent="0.25">
      <c r="A37" s="20">
        <v>1</v>
      </c>
      <c r="B37" t="s">
        <v>11</v>
      </c>
      <c r="C37" s="11">
        <f>$A37*'Sostenibilità finanziaria'!B37</f>
        <v>0</v>
      </c>
      <c r="D37" s="11">
        <f>$A37*'Sostenibilità finanziaria'!C37</f>
        <v>0</v>
      </c>
      <c r="E37" s="11">
        <f>$A37*'Sostenibilità finanziaria'!D37</f>
        <v>0</v>
      </c>
      <c r="F37" s="11">
        <f>$A37*'Sostenibilità finanziaria'!E37</f>
        <v>0</v>
      </c>
      <c r="G37" s="11">
        <f>$A37*'Sostenibilità finanziaria'!F37</f>
        <v>0</v>
      </c>
      <c r="H37" s="11">
        <f>$A37*'Sostenibilità finanziaria'!G37</f>
        <v>0</v>
      </c>
      <c r="I37" s="11">
        <f>$A37*'Sostenibilità finanziaria'!H37</f>
        <v>0</v>
      </c>
      <c r="J37" s="11">
        <f>$A37*'Sostenibilità finanziaria'!I37</f>
        <v>0</v>
      </c>
      <c r="K37" s="11">
        <f>$A37*'Sostenibilità finanziaria'!J37</f>
        <v>0</v>
      </c>
      <c r="L37" s="11">
        <f>$A37*'Sostenibilità finanziaria'!K37</f>
        <v>0</v>
      </c>
      <c r="M37" s="11">
        <f>$A37*'Sostenibilità finanziaria'!L37</f>
        <v>0</v>
      </c>
      <c r="N37" s="11">
        <f>$A37*'Sostenibilità finanziaria'!M37</f>
        <v>0</v>
      </c>
      <c r="O37" s="11">
        <f>$A37*'Sostenibilità finanziaria'!N37</f>
        <v>0</v>
      </c>
      <c r="P37" s="11">
        <f>$A37*'Sostenibilità finanziaria'!O37</f>
        <v>0</v>
      </c>
      <c r="Q37" s="11">
        <f>$A37*'Sostenibilità finanziaria'!P37</f>
        <v>0</v>
      </c>
      <c r="R37" s="11">
        <f>$A37*'Sostenibilità finanziaria'!Q37</f>
        <v>0</v>
      </c>
      <c r="S37" s="11">
        <f>$A37*'Sostenibilità finanziaria'!R37</f>
        <v>0</v>
      </c>
      <c r="T37" s="11">
        <f>$A37*'Sostenibilità finanziaria'!S37</f>
        <v>0</v>
      </c>
      <c r="U37" s="11">
        <f>$A37*'Sostenibilità finanziaria'!T37</f>
        <v>0</v>
      </c>
      <c r="V37" s="11">
        <f>$A37*'Sostenibilità finanziaria'!U37</f>
        <v>0</v>
      </c>
      <c r="W37" s="11">
        <f>$A37*'Sostenibilità finanziaria'!V37</f>
        <v>0</v>
      </c>
      <c r="X37" s="11">
        <f>$A37*'Sostenibilità finanziaria'!W37</f>
        <v>0</v>
      </c>
      <c r="Y37" s="11">
        <f>$A37*'Sostenibilità finanziaria'!X37</f>
        <v>0</v>
      </c>
      <c r="Z37" s="11">
        <f>$A37*'Sostenibilità finanziaria'!Y37</f>
        <v>0</v>
      </c>
      <c r="AA37" s="11">
        <f>$A37*'Sostenibilità finanziaria'!Z37</f>
        <v>0</v>
      </c>
      <c r="AB37" s="11">
        <f>$A37*'Sostenibilità finanziaria'!AA37</f>
        <v>0</v>
      </c>
      <c r="AC37" s="11">
        <f>$A37*'Sostenibilità finanziaria'!AB37</f>
        <v>0</v>
      </c>
      <c r="AD37" s="11">
        <f>$A37*'Sostenibilità finanziaria'!AC37</f>
        <v>0</v>
      </c>
      <c r="AE37" s="11">
        <f>$A37*'Sostenibilità finanziaria'!AD37</f>
        <v>0</v>
      </c>
      <c r="AF37" s="11">
        <f>$A37*'Sostenibilità finanziaria'!AE37</f>
        <v>0</v>
      </c>
      <c r="AG37" s="11">
        <f>$A37*'Sostenibilità finanziaria'!AF37</f>
        <v>0</v>
      </c>
      <c r="AH37" s="11">
        <f>$A37*'Sostenibilità finanziaria'!AG37</f>
        <v>0</v>
      </c>
      <c r="AI37" s="11">
        <f>$A37*'Sostenibilità finanziaria'!AH37</f>
        <v>0</v>
      </c>
      <c r="AJ37" s="11">
        <f>$A37*'Sostenibilità finanziaria'!AI37</f>
        <v>0</v>
      </c>
      <c r="AK37" s="11">
        <f>$A37*'Sostenibilità finanziaria'!AJ37</f>
        <v>0</v>
      </c>
      <c r="AL37" s="11">
        <f>$A37*'Sostenibilità finanziaria'!AK37</f>
        <v>0</v>
      </c>
      <c r="AM37" s="11">
        <f>$A37*'Sostenibilità finanziaria'!AL37</f>
        <v>0</v>
      </c>
      <c r="AN37" s="11">
        <f>$A37*'Sostenibilità finanziaria'!AM37</f>
        <v>0</v>
      </c>
      <c r="AO37" s="11">
        <f>$A37*'Sostenibilità finanziaria'!AN37</f>
        <v>0</v>
      </c>
      <c r="AP37" s="11">
        <f>$A37*'Sostenibilità finanziaria'!AO37</f>
        <v>0</v>
      </c>
      <c r="AQ37" s="11">
        <f>$A37*'Sostenibilità finanziaria'!AP37</f>
        <v>0</v>
      </c>
      <c r="AR37" s="11">
        <f>$A37*'Sostenibilità finanziaria'!AQ37</f>
        <v>0</v>
      </c>
      <c r="AS37" s="11">
        <f>$A37*'Sostenibilità finanziaria'!AR37</f>
        <v>0</v>
      </c>
      <c r="AT37" s="11">
        <f>$A37*'Sostenibilità finanziaria'!AS37</f>
        <v>0</v>
      </c>
      <c r="AU37" s="11">
        <f>$A37*'Sostenibilità finanziaria'!AT37</f>
        <v>0</v>
      </c>
      <c r="AV37" s="11">
        <f>$A37*'Sostenibilità finanziaria'!AU37</f>
        <v>0</v>
      </c>
      <c r="AW37" s="11">
        <f>$A37*'Sostenibilità finanziaria'!AV37</f>
        <v>0</v>
      </c>
      <c r="AX37" s="11">
        <f t="shared" si="2"/>
        <v>0</v>
      </c>
      <c r="AY37" s="76"/>
    </row>
    <row r="38" spans="1:51" x14ac:dyDescent="0.25">
      <c r="A38" s="20">
        <v>1</v>
      </c>
      <c r="B38" t="s">
        <v>12</v>
      </c>
      <c r="C38" s="11">
        <f>$A38*'Sostenibilità finanziaria'!B38</f>
        <v>0</v>
      </c>
      <c r="D38" s="11">
        <f>$A38*'Sostenibilità finanziaria'!C38</f>
        <v>0</v>
      </c>
      <c r="E38" s="11">
        <f>$A38*'Sostenibilità finanziaria'!D38</f>
        <v>0</v>
      </c>
      <c r="F38" s="11">
        <f>$A38*'Sostenibilità finanziaria'!E38</f>
        <v>0</v>
      </c>
      <c r="G38" s="11">
        <f>$A38*'Sostenibilità finanziaria'!F38</f>
        <v>0</v>
      </c>
      <c r="H38" s="11">
        <f>$A38*'Sostenibilità finanziaria'!G38</f>
        <v>0</v>
      </c>
      <c r="I38" s="11">
        <f>$A38*'Sostenibilità finanziaria'!H38</f>
        <v>0</v>
      </c>
      <c r="J38" s="11">
        <f>$A38*'Sostenibilità finanziaria'!I38</f>
        <v>0</v>
      </c>
      <c r="K38" s="11">
        <f>$A38*'Sostenibilità finanziaria'!J38</f>
        <v>0</v>
      </c>
      <c r="L38" s="11">
        <f>$A38*'Sostenibilità finanziaria'!K38</f>
        <v>0</v>
      </c>
      <c r="M38" s="11">
        <f>$A38*'Sostenibilità finanziaria'!L38</f>
        <v>0</v>
      </c>
      <c r="N38" s="11">
        <f>$A38*'Sostenibilità finanziaria'!M38</f>
        <v>0</v>
      </c>
      <c r="O38" s="11">
        <f>$A38*'Sostenibilità finanziaria'!N38</f>
        <v>0</v>
      </c>
      <c r="P38" s="11">
        <f>$A38*'Sostenibilità finanziaria'!O38</f>
        <v>0</v>
      </c>
      <c r="Q38" s="11">
        <f>$A38*'Sostenibilità finanziaria'!P38</f>
        <v>0</v>
      </c>
      <c r="R38" s="11">
        <f>$A38*'Sostenibilità finanziaria'!Q38</f>
        <v>0</v>
      </c>
      <c r="S38" s="11">
        <f>$A38*'Sostenibilità finanziaria'!R38</f>
        <v>0</v>
      </c>
      <c r="T38" s="11">
        <f>$A38*'Sostenibilità finanziaria'!S38</f>
        <v>0</v>
      </c>
      <c r="U38" s="11">
        <f>$A38*'Sostenibilità finanziaria'!T38</f>
        <v>0</v>
      </c>
      <c r="V38" s="11">
        <f>$A38*'Sostenibilità finanziaria'!U38</f>
        <v>0</v>
      </c>
      <c r="W38" s="11">
        <f>$A38*'Sostenibilità finanziaria'!V38</f>
        <v>0</v>
      </c>
      <c r="X38" s="11">
        <f>$A38*'Sostenibilità finanziaria'!W38</f>
        <v>0</v>
      </c>
      <c r="Y38" s="11">
        <f>$A38*'Sostenibilità finanziaria'!X38</f>
        <v>0</v>
      </c>
      <c r="Z38" s="11">
        <f>$A38*'Sostenibilità finanziaria'!Y38</f>
        <v>0</v>
      </c>
      <c r="AA38" s="11">
        <f>$A38*'Sostenibilità finanziaria'!Z38</f>
        <v>0</v>
      </c>
      <c r="AB38" s="11">
        <f>$A38*'Sostenibilità finanziaria'!AA38</f>
        <v>0</v>
      </c>
      <c r="AC38" s="11">
        <f>$A38*'Sostenibilità finanziaria'!AB38</f>
        <v>0</v>
      </c>
      <c r="AD38" s="11">
        <f>$A38*'Sostenibilità finanziaria'!AC38</f>
        <v>0</v>
      </c>
      <c r="AE38" s="11">
        <f>$A38*'Sostenibilità finanziaria'!AD38</f>
        <v>0</v>
      </c>
      <c r="AF38" s="11">
        <f>$A38*'Sostenibilità finanziaria'!AE38</f>
        <v>0</v>
      </c>
      <c r="AG38" s="11">
        <f>$A38*'Sostenibilità finanziaria'!AF38</f>
        <v>0</v>
      </c>
      <c r="AH38" s="11">
        <f>$A38*'Sostenibilità finanziaria'!AG38</f>
        <v>0</v>
      </c>
      <c r="AI38" s="11">
        <f>$A38*'Sostenibilità finanziaria'!AH38</f>
        <v>0</v>
      </c>
      <c r="AJ38" s="11">
        <f>$A38*'Sostenibilità finanziaria'!AI38</f>
        <v>0</v>
      </c>
      <c r="AK38" s="11">
        <f>$A38*'Sostenibilità finanziaria'!AJ38</f>
        <v>0</v>
      </c>
      <c r="AL38" s="11">
        <f>$A38*'Sostenibilità finanziaria'!AK38</f>
        <v>0</v>
      </c>
      <c r="AM38" s="11">
        <f>$A38*'Sostenibilità finanziaria'!AL38</f>
        <v>0</v>
      </c>
      <c r="AN38" s="11">
        <f>$A38*'Sostenibilità finanziaria'!AM38</f>
        <v>0</v>
      </c>
      <c r="AO38" s="11">
        <f>$A38*'Sostenibilità finanziaria'!AN38</f>
        <v>0</v>
      </c>
      <c r="AP38" s="11">
        <f>$A38*'Sostenibilità finanziaria'!AO38</f>
        <v>0</v>
      </c>
      <c r="AQ38" s="11">
        <f>$A38*'Sostenibilità finanziaria'!AP38</f>
        <v>0</v>
      </c>
      <c r="AR38" s="11">
        <f>$A38*'Sostenibilità finanziaria'!AQ38</f>
        <v>0</v>
      </c>
      <c r="AS38" s="11">
        <f>$A38*'Sostenibilità finanziaria'!AR38</f>
        <v>0</v>
      </c>
      <c r="AT38" s="11">
        <f>$A38*'Sostenibilità finanziaria'!AS38</f>
        <v>0</v>
      </c>
      <c r="AU38" s="11">
        <f>$A38*'Sostenibilità finanziaria'!AT38</f>
        <v>0</v>
      </c>
      <c r="AV38" s="11">
        <f>$A38*'Sostenibilità finanziaria'!AU38</f>
        <v>0</v>
      </c>
      <c r="AW38" s="11">
        <f>$A38*'Sostenibilità finanziaria'!AV38</f>
        <v>0</v>
      </c>
      <c r="AX38" s="11">
        <f t="shared" si="2"/>
        <v>0</v>
      </c>
    </row>
    <row r="39" spans="1:51" x14ac:dyDescent="0.25">
      <c r="B39" s="21" t="s">
        <v>15</v>
      </c>
      <c r="C39" s="11">
        <f>SUM(C30:C38)</f>
        <v>2496813.4391757147</v>
      </c>
      <c r="D39" s="11">
        <f t="shared" ref="D39:AX39" si="3">SUM(D30:D38)</f>
        <v>2496813.4391757147</v>
      </c>
      <c r="E39" s="11">
        <f t="shared" si="3"/>
        <v>2496813.4391757147</v>
      </c>
      <c r="F39" s="11">
        <f t="shared" si="3"/>
        <v>2496813.4391757147</v>
      </c>
      <c r="G39" s="11">
        <f t="shared" si="3"/>
        <v>2496813.4391757147</v>
      </c>
      <c r="H39" s="11">
        <f t="shared" si="3"/>
        <v>2496813.4391757147</v>
      </c>
      <c r="I39" s="11">
        <f t="shared" si="3"/>
        <v>2496813.4391757147</v>
      </c>
      <c r="J39" s="11">
        <f t="shared" si="3"/>
        <v>2496813.4391757147</v>
      </c>
      <c r="K39" s="11">
        <f t="shared" si="3"/>
        <v>2496813.4391757147</v>
      </c>
      <c r="L39" s="11">
        <f t="shared" si="3"/>
        <v>2496813.4391757147</v>
      </c>
      <c r="M39" s="11">
        <f t="shared" si="3"/>
        <v>2496813.4391757147</v>
      </c>
      <c r="N39" s="11">
        <f t="shared" si="3"/>
        <v>2496813.4391757147</v>
      </c>
      <c r="O39" s="11">
        <f t="shared" si="3"/>
        <v>2496813.4391757147</v>
      </c>
      <c r="P39" s="11">
        <f t="shared" si="3"/>
        <v>2496813.4391757147</v>
      </c>
      <c r="Q39" s="11">
        <f t="shared" si="3"/>
        <v>2496813.4391757147</v>
      </c>
      <c r="R39" s="11">
        <f t="shared" si="3"/>
        <v>2496813.4391757147</v>
      </c>
      <c r="S39" s="11">
        <f t="shared" si="3"/>
        <v>2496813.4391757147</v>
      </c>
      <c r="T39" s="11">
        <f t="shared" si="3"/>
        <v>2496813.4391757147</v>
      </c>
      <c r="U39" s="11">
        <f t="shared" si="3"/>
        <v>2496813.4391757147</v>
      </c>
      <c r="V39" s="11">
        <f t="shared" si="3"/>
        <v>2496813.4391757147</v>
      </c>
      <c r="W39" s="11">
        <f t="shared" si="3"/>
        <v>2496813.4391757147</v>
      </c>
      <c r="X39" s="11">
        <f t="shared" si="3"/>
        <v>2496813.4391757147</v>
      </c>
      <c r="Y39" s="11">
        <f t="shared" si="3"/>
        <v>2496813.4391757147</v>
      </c>
      <c r="Z39" s="11">
        <f t="shared" si="3"/>
        <v>2496813.4391757147</v>
      </c>
      <c r="AA39" s="11">
        <f t="shared" si="3"/>
        <v>2496813.4391757147</v>
      </c>
      <c r="AB39" s="11">
        <f t="shared" si="3"/>
        <v>2496813.4391757147</v>
      </c>
      <c r="AC39" s="11">
        <f t="shared" si="3"/>
        <v>2496813.4391757147</v>
      </c>
      <c r="AD39" s="11">
        <f t="shared" si="3"/>
        <v>2496813.4391757147</v>
      </c>
      <c r="AE39" s="11">
        <f t="shared" si="3"/>
        <v>2496813.4391757147</v>
      </c>
      <c r="AF39" s="11">
        <f t="shared" si="3"/>
        <v>2496813.4391757147</v>
      </c>
      <c r="AG39" s="11">
        <f t="shared" si="3"/>
        <v>2496813.4391757147</v>
      </c>
      <c r="AH39" s="11">
        <f t="shared" si="3"/>
        <v>2496813.4391757147</v>
      </c>
      <c r="AI39" s="11">
        <f t="shared" si="3"/>
        <v>2496813.4391757147</v>
      </c>
      <c r="AJ39" s="11">
        <f t="shared" si="3"/>
        <v>2496813.4391757147</v>
      </c>
      <c r="AK39" s="11">
        <f t="shared" si="3"/>
        <v>2496813.4391757147</v>
      </c>
      <c r="AL39" s="11">
        <f t="shared" si="3"/>
        <v>2496813.4391757147</v>
      </c>
      <c r="AM39" s="11">
        <f t="shared" si="3"/>
        <v>2496813.4391757147</v>
      </c>
      <c r="AN39" s="11">
        <f t="shared" si="3"/>
        <v>2496813.4391757147</v>
      </c>
      <c r="AO39" s="11">
        <f t="shared" si="3"/>
        <v>2496813.4391757147</v>
      </c>
      <c r="AP39" s="11">
        <f t="shared" si="3"/>
        <v>2496813.4391757147</v>
      </c>
      <c r="AQ39" s="11">
        <f t="shared" si="3"/>
        <v>2496813.4391757147</v>
      </c>
      <c r="AR39" s="11">
        <f t="shared" si="3"/>
        <v>2496813.4391757147</v>
      </c>
      <c r="AS39" s="11">
        <f t="shared" si="3"/>
        <v>2496813.4391757147</v>
      </c>
      <c r="AT39" s="11">
        <f t="shared" si="3"/>
        <v>2496813.4391757147</v>
      </c>
      <c r="AU39" s="11">
        <f t="shared" si="3"/>
        <v>2496813.4391757147</v>
      </c>
      <c r="AV39" s="11">
        <f t="shared" si="3"/>
        <v>2496813.4391757147</v>
      </c>
      <c r="AW39" s="11">
        <f t="shared" si="3"/>
        <v>2496813.4391757147</v>
      </c>
      <c r="AX39" s="11">
        <f t="shared" si="3"/>
        <v>117350231.64125852</v>
      </c>
    </row>
    <row r="42" spans="1:51" x14ac:dyDescent="0.25">
      <c r="B42" s="233" t="s">
        <v>83</v>
      </c>
      <c r="C42" s="233"/>
      <c r="D42" s="233"/>
      <c r="E42" s="233"/>
      <c r="F42" s="233"/>
    </row>
    <row r="45" spans="1:51" x14ac:dyDescent="0.25">
      <c r="B45" s="2" t="s">
        <v>78</v>
      </c>
      <c r="C45" s="1" t="s">
        <v>64</v>
      </c>
      <c r="D45" s="1" t="s">
        <v>65</v>
      </c>
      <c r="E45" s="1" t="s">
        <v>66</v>
      </c>
      <c r="F45" s="1" t="s">
        <v>67</v>
      </c>
      <c r="G45" s="1" t="s">
        <v>68</v>
      </c>
      <c r="H45" s="1" t="s">
        <v>69</v>
      </c>
      <c r="I45" s="1" t="s">
        <v>70</v>
      </c>
      <c r="J45" s="1" t="s">
        <v>17</v>
      </c>
      <c r="K45" s="1" t="s">
        <v>18</v>
      </c>
      <c r="L45" s="1" t="s">
        <v>19</v>
      </c>
      <c r="M45" s="1" t="s">
        <v>20</v>
      </c>
      <c r="N45" s="1" t="s">
        <v>21</v>
      </c>
      <c r="O45" s="1" t="s">
        <v>22</v>
      </c>
      <c r="P45" s="1" t="s">
        <v>23</v>
      </c>
      <c r="Q45" s="1" t="s">
        <v>24</v>
      </c>
      <c r="R45" s="1" t="s">
        <v>25</v>
      </c>
      <c r="S45" s="1" t="s">
        <v>26</v>
      </c>
      <c r="T45" s="1" t="s">
        <v>27</v>
      </c>
      <c r="U45" s="1" t="s">
        <v>28</v>
      </c>
      <c r="V45" s="1" t="s">
        <v>29</v>
      </c>
      <c r="W45" s="1" t="s">
        <v>30</v>
      </c>
      <c r="X45" s="1" t="s">
        <v>31</v>
      </c>
      <c r="Y45" s="1" t="s">
        <v>32</v>
      </c>
      <c r="Z45" s="1" t="s">
        <v>33</v>
      </c>
      <c r="AA45" s="1" t="s">
        <v>34</v>
      </c>
      <c r="AB45" s="1" t="s">
        <v>35</v>
      </c>
      <c r="AC45" s="1" t="s">
        <v>36</v>
      </c>
      <c r="AD45" s="1" t="s">
        <v>37</v>
      </c>
      <c r="AE45" s="1" t="s">
        <v>38</v>
      </c>
      <c r="AF45" s="1" t="s">
        <v>39</v>
      </c>
      <c r="AG45" s="1" t="s">
        <v>40</v>
      </c>
      <c r="AH45" s="1" t="s">
        <v>41</v>
      </c>
      <c r="AI45" s="1" t="s">
        <v>42</v>
      </c>
      <c r="AJ45" s="1" t="s">
        <v>43</v>
      </c>
      <c r="AK45" s="1" t="s">
        <v>44</v>
      </c>
      <c r="AL45" s="1" t="s">
        <v>45</v>
      </c>
      <c r="AM45" s="1" t="s">
        <v>46</v>
      </c>
      <c r="AN45" s="1" t="s">
        <v>47</v>
      </c>
      <c r="AO45" s="1" t="s">
        <v>48</v>
      </c>
      <c r="AP45" s="1" t="s">
        <v>49</v>
      </c>
      <c r="AQ45" s="1" t="s">
        <v>50</v>
      </c>
      <c r="AR45" s="1" t="s">
        <v>51</v>
      </c>
      <c r="AS45" s="1" t="s">
        <v>52</v>
      </c>
      <c r="AT45" s="1" t="s">
        <v>53</v>
      </c>
      <c r="AU45" s="1" t="s">
        <v>54</v>
      </c>
      <c r="AV45" s="1" t="s">
        <v>55</v>
      </c>
      <c r="AW45" s="1" t="s">
        <v>56</v>
      </c>
      <c r="AX45" s="1" t="s">
        <v>71</v>
      </c>
    </row>
    <row r="46" spans="1:51" x14ac:dyDescent="0.25">
      <c r="B46" s="2" t="s">
        <v>79</v>
      </c>
      <c r="C46" s="11">
        <f>C39-C22</f>
        <v>-6409.5</v>
      </c>
      <c r="D46" s="11">
        <f t="shared" ref="D46:AW46" si="4">D39-D22</f>
        <v>-183461.39999999991</v>
      </c>
      <c r="E46" s="11">
        <f t="shared" si="4"/>
        <v>-107968.10000000009</v>
      </c>
      <c r="F46" s="11">
        <f t="shared" si="4"/>
        <v>-2288131.7462142222</v>
      </c>
      <c r="G46" s="11">
        <f t="shared" si="4"/>
        <v>-4238609.1822194448</v>
      </c>
      <c r="H46" s="11">
        <f t="shared" si="4"/>
        <v>-3327033.5386943333</v>
      </c>
      <c r="I46" s="11">
        <f t="shared" si="4"/>
        <v>-55549</v>
      </c>
      <c r="J46" s="11">
        <f>J39-J22</f>
        <v>1872565.6137567861</v>
      </c>
      <c r="K46" s="11">
        <f t="shared" si="4"/>
        <v>2496754.1516757146</v>
      </c>
      <c r="L46" s="11">
        <f t="shared" si="4"/>
        <v>2496754.1516757146</v>
      </c>
      <c r="M46" s="11">
        <f t="shared" si="4"/>
        <v>2496754.1516757146</v>
      </c>
      <c r="N46" s="11">
        <f t="shared" si="4"/>
        <v>2496666.1411257149</v>
      </c>
      <c r="O46" s="11">
        <f t="shared" si="4"/>
        <v>2496754.1516757146</v>
      </c>
      <c r="P46" s="11">
        <f t="shared" si="4"/>
        <v>2496754.1516757146</v>
      </c>
      <c r="Q46" s="11">
        <f t="shared" si="4"/>
        <v>2496754.1516757146</v>
      </c>
      <c r="R46" s="11">
        <f t="shared" si="4"/>
        <v>2496754.1516757146</v>
      </c>
      <c r="S46" s="11">
        <f t="shared" si="4"/>
        <v>2496666.1411257149</v>
      </c>
      <c r="T46" s="11">
        <f t="shared" si="4"/>
        <v>2496754.1516757146</v>
      </c>
      <c r="U46" s="11">
        <f t="shared" si="4"/>
        <v>2496754.1516757146</v>
      </c>
      <c r="V46" s="11">
        <f t="shared" si="4"/>
        <v>2496754.1516757146</v>
      </c>
      <c r="W46" s="11">
        <f t="shared" si="4"/>
        <v>2496754.1516757146</v>
      </c>
      <c r="X46" s="11">
        <f t="shared" si="4"/>
        <v>2496666.1411257149</v>
      </c>
      <c r="Y46" s="11">
        <f t="shared" si="4"/>
        <v>2496754.1516757146</v>
      </c>
      <c r="Z46" s="11">
        <f t="shared" si="4"/>
        <v>2496754.1516757146</v>
      </c>
      <c r="AA46" s="11">
        <f t="shared" si="4"/>
        <v>2496754.1516757146</v>
      </c>
      <c r="AB46" s="11">
        <f t="shared" si="4"/>
        <v>2496754.1516757146</v>
      </c>
      <c r="AC46" s="11">
        <f t="shared" si="4"/>
        <v>2496666.1411257149</v>
      </c>
      <c r="AD46" s="11">
        <f t="shared" si="4"/>
        <v>2496754.1516757146</v>
      </c>
      <c r="AE46" s="11">
        <f t="shared" si="4"/>
        <v>2496754.1516757146</v>
      </c>
      <c r="AF46" s="11">
        <f t="shared" si="4"/>
        <v>2496754.1516757146</v>
      </c>
      <c r="AG46" s="11">
        <f t="shared" si="4"/>
        <v>2496754.1516757146</v>
      </c>
      <c r="AH46" s="11">
        <f t="shared" si="4"/>
        <v>2496666.1411257149</v>
      </c>
      <c r="AI46" s="11">
        <f t="shared" si="4"/>
        <v>2496754.1516757146</v>
      </c>
      <c r="AJ46" s="11">
        <f t="shared" si="4"/>
        <v>2496754.1516757146</v>
      </c>
      <c r="AK46" s="11">
        <f t="shared" si="4"/>
        <v>2496754.1516757146</v>
      </c>
      <c r="AL46" s="11">
        <f t="shared" si="4"/>
        <v>2496754.1516757146</v>
      </c>
      <c r="AM46" s="11">
        <f t="shared" si="4"/>
        <v>2496666.1411257149</v>
      </c>
      <c r="AN46" s="11">
        <f t="shared" si="4"/>
        <v>2496754.1516757146</v>
      </c>
      <c r="AO46" s="11">
        <f t="shared" si="4"/>
        <v>2496754.1516757146</v>
      </c>
      <c r="AP46" s="11">
        <f t="shared" si="4"/>
        <v>2496754.1516757146</v>
      </c>
      <c r="AQ46" s="11">
        <f t="shared" si="4"/>
        <v>2496754.1516757146</v>
      </c>
      <c r="AR46" s="11">
        <f t="shared" si="4"/>
        <v>2496666.1411257149</v>
      </c>
      <c r="AS46" s="11">
        <f t="shared" si="4"/>
        <v>2496754.1516757146</v>
      </c>
      <c r="AT46" s="11">
        <f t="shared" si="4"/>
        <v>2496754.1516757146</v>
      </c>
      <c r="AU46" s="11">
        <f t="shared" si="4"/>
        <v>2496754.1516757146</v>
      </c>
      <c r="AV46" s="11">
        <f t="shared" si="4"/>
        <v>2496754.1516757146</v>
      </c>
      <c r="AW46" s="11">
        <f t="shared" si="4"/>
        <v>3014004.1411257149</v>
      </c>
      <c r="AX46" s="11">
        <f>SUM(C46:AW46)</f>
        <v>89555448.97758168</v>
      </c>
    </row>
    <row r="47" spans="1:51" x14ac:dyDescent="0.25">
      <c r="B47" s="2" t="s">
        <v>80</v>
      </c>
      <c r="C47" s="11"/>
      <c r="D47" s="11"/>
      <c r="E47" s="11"/>
      <c r="F47" s="11"/>
      <c r="G47" s="11"/>
      <c r="H47" s="11"/>
      <c r="I47" s="11"/>
      <c r="J47" s="11">
        <f>J39-J22</f>
        <v>1872565.6137567861</v>
      </c>
      <c r="K47" s="11">
        <f t="shared" ref="K47:AW47" si="5">K39-K22</f>
        <v>2496754.1516757146</v>
      </c>
      <c r="L47" s="11">
        <f t="shared" si="5"/>
        <v>2496754.1516757146</v>
      </c>
      <c r="M47" s="11">
        <f t="shared" si="5"/>
        <v>2496754.1516757146</v>
      </c>
      <c r="N47" s="11">
        <f t="shared" si="5"/>
        <v>2496666.1411257149</v>
      </c>
      <c r="O47" s="11">
        <f t="shared" si="5"/>
        <v>2496754.1516757146</v>
      </c>
      <c r="P47" s="11">
        <f t="shared" si="5"/>
        <v>2496754.1516757146</v>
      </c>
      <c r="Q47" s="11">
        <f t="shared" si="5"/>
        <v>2496754.1516757146</v>
      </c>
      <c r="R47" s="11">
        <f t="shared" si="5"/>
        <v>2496754.1516757146</v>
      </c>
      <c r="S47" s="11">
        <f t="shared" si="5"/>
        <v>2496666.1411257149</v>
      </c>
      <c r="T47" s="11">
        <f t="shared" si="5"/>
        <v>2496754.1516757146</v>
      </c>
      <c r="U47" s="11">
        <f t="shared" si="5"/>
        <v>2496754.1516757146</v>
      </c>
      <c r="V47" s="11">
        <f t="shared" si="5"/>
        <v>2496754.1516757146</v>
      </c>
      <c r="W47" s="11">
        <f t="shared" si="5"/>
        <v>2496754.1516757146</v>
      </c>
      <c r="X47" s="11">
        <f t="shared" si="5"/>
        <v>2496666.1411257149</v>
      </c>
      <c r="Y47" s="11">
        <f t="shared" si="5"/>
        <v>2496754.1516757146</v>
      </c>
      <c r="Z47" s="11">
        <f t="shared" si="5"/>
        <v>2496754.1516757146</v>
      </c>
      <c r="AA47" s="11">
        <f t="shared" si="5"/>
        <v>2496754.1516757146</v>
      </c>
      <c r="AB47" s="11">
        <f t="shared" si="5"/>
        <v>2496754.1516757146</v>
      </c>
      <c r="AC47" s="11">
        <f t="shared" si="5"/>
        <v>2496666.1411257149</v>
      </c>
      <c r="AD47" s="11">
        <f t="shared" si="5"/>
        <v>2496754.1516757146</v>
      </c>
      <c r="AE47" s="11">
        <f t="shared" si="5"/>
        <v>2496754.1516757146</v>
      </c>
      <c r="AF47" s="11">
        <f t="shared" si="5"/>
        <v>2496754.1516757146</v>
      </c>
      <c r="AG47" s="11">
        <f t="shared" si="5"/>
        <v>2496754.1516757146</v>
      </c>
      <c r="AH47" s="11">
        <f t="shared" si="5"/>
        <v>2496666.1411257149</v>
      </c>
      <c r="AI47" s="11">
        <f t="shared" si="5"/>
        <v>2496754.1516757146</v>
      </c>
      <c r="AJ47" s="11">
        <f t="shared" si="5"/>
        <v>2496754.1516757146</v>
      </c>
      <c r="AK47" s="11">
        <f t="shared" si="5"/>
        <v>2496754.1516757146</v>
      </c>
      <c r="AL47" s="11">
        <f t="shared" si="5"/>
        <v>2496754.1516757146</v>
      </c>
      <c r="AM47" s="11">
        <f t="shared" si="5"/>
        <v>2496666.1411257149</v>
      </c>
      <c r="AN47" s="11">
        <f t="shared" si="5"/>
        <v>2496754.1516757146</v>
      </c>
      <c r="AO47" s="11">
        <f t="shared" si="5"/>
        <v>2496754.1516757146</v>
      </c>
      <c r="AP47" s="11">
        <f t="shared" si="5"/>
        <v>2496754.1516757146</v>
      </c>
      <c r="AQ47" s="11">
        <f t="shared" si="5"/>
        <v>2496754.1516757146</v>
      </c>
      <c r="AR47" s="11">
        <f t="shared" si="5"/>
        <v>2496666.1411257149</v>
      </c>
      <c r="AS47" s="11">
        <f t="shared" si="5"/>
        <v>2496754.1516757146</v>
      </c>
      <c r="AT47" s="11">
        <f t="shared" si="5"/>
        <v>2496754.1516757146</v>
      </c>
      <c r="AU47" s="11">
        <f t="shared" si="5"/>
        <v>2496754.1516757146</v>
      </c>
      <c r="AV47" s="11">
        <f t="shared" si="5"/>
        <v>2496754.1516757146</v>
      </c>
      <c r="AW47" s="11">
        <f t="shared" si="5"/>
        <v>3014004.1411257149</v>
      </c>
      <c r="AX47" s="11">
        <f>SUM(C47:AW47)</f>
        <v>99762611.444709674</v>
      </c>
    </row>
    <row r="48" spans="1:51" x14ac:dyDescent="0.25">
      <c r="B48" s="2" t="s">
        <v>81</v>
      </c>
      <c r="C48" s="11">
        <f>C46</f>
        <v>-6409.5</v>
      </c>
      <c r="D48" s="11">
        <f>+C48+D46</f>
        <v>-189870.89999999991</v>
      </c>
      <c r="E48" s="11">
        <f>+D48+E46</f>
        <v>-297839</v>
      </c>
      <c r="F48" s="11">
        <f t="shared" ref="F48:AW49" si="6">+E48+F46</f>
        <v>-2585970.7462142222</v>
      </c>
      <c r="G48" s="11">
        <f t="shared" si="6"/>
        <v>-6824579.9284336669</v>
      </c>
      <c r="H48" s="11">
        <f t="shared" si="6"/>
        <v>-10151613.467128001</v>
      </c>
      <c r="I48" s="11">
        <f>+H48+I46</f>
        <v>-10207162.467128001</v>
      </c>
      <c r="J48" s="11">
        <f t="shared" si="6"/>
        <v>-8334596.8533712151</v>
      </c>
      <c r="K48" s="11">
        <f t="shared" si="6"/>
        <v>-5837842.7016954999</v>
      </c>
      <c r="L48" s="11">
        <f t="shared" si="6"/>
        <v>-3341088.5500197853</v>
      </c>
      <c r="M48" s="11">
        <f t="shared" si="6"/>
        <v>-844334.39834407065</v>
      </c>
      <c r="N48" s="11">
        <f t="shared" si="6"/>
        <v>1652331.7427816442</v>
      </c>
      <c r="O48" s="11">
        <f t="shared" si="6"/>
        <v>4149085.8944573589</v>
      </c>
      <c r="P48" s="11">
        <f t="shared" si="6"/>
        <v>6645840.046133073</v>
      </c>
      <c r="Q48" s="11">
        <f t="shared" si="6"/>
        <v>9142594.1978087872</v>
      </c>
      <c r="R48" s="11">
        <f t="shared" si="6"/>
        <v>11639348.349484501</v>
      </c>
      <c r="S48" s="11">
        <f t="shared" si="6"/>
        <v>14136014.490610216</v>
      </c>
      <c r="T48" s="11">
        <f t="shared" si="6"/>
        <v>16632768.64228593</v>
      </c>
      <c r="U48" s="11">
        <f t="shared" si="6"/>
        <v>19129522.793961644</v>
      </c>
      <c r="V48" s="11">
        <f t="shared" si="6"/>
        <v>21626276.94563736</v>
      </c>
      <c r="W48" s="11">
        <f t="shared" si="6"/>
        <v>24123031.097313076</v>
      </c>
      <c r="X48" s="11">
        <f t="shared" si="6"/>
        <v>26619697.238438793</v>
      </c>
      <c r="Y48" s="11">
        <f t="shared" si="6"/>
        <v>29116451.390114509</v>
      </c>
      <c r="Z48" s="11">
        <f t="shared" si="6"/>
        <v>31613205.541790225</v>
      </c>
      <c r="AA48" s="11">
        <f t="shared" si="6"/>
        <v>34109959.693465941</v>
      </c>
      <c r="AB48" s="11">
        <f t="shared" si="6"/>
        <v>36606713.845141657</v>
      </c>
      <c r="AC48" s="11">
        <f t="shared" si="6"/>
        <v>39103379.986267373</v>
      </c>
      <c r="AD48" s="11">
        <f t="shared" si="6"/>
        <v>41600134.137943089</v>
      </c>
      <c r="AE48" s="11">
        <f t="shared" si="6"/>
        <v>44096888.289618805</v>
      </c>
      <c r="AF48" s="11">
        <f t="shared" si="6"/>
        <v>46593642.441294521</v>
      </c>
      <c r="AG48" s="11">
        <f t="shared" si="6"/>
        <v>49090396.592970237</v>
      </c>
      <c r="AH48" s="11">
        <f t="shared" si="6"/>
        <v>51587062.734095953</v>
      </c>
      <c r="AI48" s="11">
        <f t="shared" si="6"/>
        <v>54083816.885771669</v>
      </c>
      <c r="AJ48" s="11">
        <f t="shared" si="6"/>
        <v>56580571.037447385</v>
      </c>
      <c r="AK48" s="11">
        <f t="shared" si="6"/>
        <v>59077325.189123102</v>
      </c>
      <c r="AL48" s="11">
        <f t="shared" si="6"/>
        <v>61574079.340798818</v>
      </c>
      <c r="AM48" s="11">
        <f t="shared" si="6"/>
        <v>64070745.481924534</v>
      </c>
      <c r="AN48" s="11">
        <f t="shared" si="6"/>
        <v>66567499.63360025</v>
      </c>
      <c r="AO48" s="11">
        <f t="shared" si="6"/>
        <v>69064253.785275966</v>
      </c>
      <c r="AP48" s="11">
        <f t="shared" si="6"/>
        <v>71561007.936951682</v>
      </c>
      <c r="AQ48" s="11">
        <f t="shared" si="6"/>
        <v>74057762.088627398</v>
      </c>
      <c r="AR48" s="11">
        <f t="shared" si="6"/>
        <v>76554428.229753107</v>
      </c>
      <c r="AS48" s="11">
        <f t="shared" si="6"/>
        <v>79051182.381428823</v>
      </c>
      <c r="AT48" s="11">
        <f t="shared" si="6"/>
        <v>81547936.533104539</v>
      </c>
      <c r="AU48" s="11">
        <f t="shared" si="6"/>
        <v>84044690.684780255</v>
      </c>
      <c r="AV48" s="11">
        <f t="shared" si="6"/>
        <v>86541444.836455971</v>
      </c>
      <c r="AW48" s="11">
        <f t="shared" si="6"/>
        <v>89555448.97758168</v>
      </c>
      <c r="AX48" s="11">
        <f>AW48</f>
        <v>89555448.97758168</v>
      </c>
    </row>
    <row r="49" spans="2:50" x14ac:dyDescent="0.25">
      <c r="B49" s="2" t="s">
        <v>82</v>
      </c>
      <c r="C49" s="11"/>
      <c r="D49" s="11"/>
      <c r="E49" s="11"/>
      <c r="F49" s="11"/>
      <c r="G49" s="11"/>
      <c r="H49" s="11"/>
      <c r="I49" s="11"/>
      <c r="J49" s="11">
        <f>+I49+J47</f>
        <v>1872565.6137567861</v>
      </c>
      <c r="K49" s="11">
        <f>+J49+K47</f>
        <v>4369319.7654325012</v>
      </c>
      <c r="L49" s="11">
        <f t="shared" si="6"/>
        <v>6866073.9171082154</v>
      </c>
      <c r="M49" s="11">
        <f t="shared" si="6"/>
        <v>9362828.0687839296</v>
      </c>
      <c r="N49" s="11">
        <f t="shared" si="6"/>
        <v>11859494.209909644</v>
      </c>
      <c r="O49" s="11">
        <f t="shared" si="6"/>
        <v>14356248.361585358</v>
      </c>
      <c r="P49" s="11">
        <f t="shared" si="6"/>
        <v>16853002.513261072</v>
      </c>
      <c r="Q49" s="11">
        <f t="shared" si="6"/>
        <v>19349756.664936788</v>
      </c>
      <c r="R49" s="11">
        <f t="shared" si="6"/>
        <v>21846510.816612504</v>
      </c>
      <c r="S49" s="11">
        <f t="shared" si="6"/>
        <v>24343176.957738221</v>
      </c>
      <c r="T49" s="11">
        <f t="shared" si="6"/>
        <v>26839931.109413937</v>
      </c>
      <c r="U49" s="11">
        <f t="shared" si="6"/>
        <v>29336685.261089653</v>
      </c>
      <c r="V49" s="11">
        <f t="shared" si="6"/>
        <v>31833439.412765369</v>
      </c>
      <c r="W49" s="11">
        <f t="shared" si="6"/>
        <v>34330193.564441085</v>
      </c>
      <c r="X49" s="11">
        <f t="shared" si="6"/>
        <v>36826859.705566801</v>
      </c>
      <c r="Y49" s="11">
        <f t="shared" si="6"/>
        <v>39323613.857242517</v>
      </c>
      <c r="Z49" s="11">
        <f t="shared" si="6"/>
        <v>41820368.008918233</v>
      </c>
      <c r="AA49" s="11">
        <f t="shared" si="6"/>
        <v>44317122.160593949</v>
      </c>
      <c r="AB49" s="11">
        <f t="shared" si="6"/>
        <v>46813876.312269665</v>
      </c>
      <c r="AC49" s="11">
        <f t="shared" si="6"/>
        <v>49310542.453395382</v>
      </c>
      <c r="AD49" s="11">
        <f t="shared" si="6"/>
        <v>51807296.605071098</v>
      </c>
      <c r="AE49" s="11">
        <f t="shared" si="6"/>
        <v>54304050.756746814</v>
      </c>
      <c r="AF49" s="11">
        <f t="shared" si="6"/>
        <v>56800804.90842253</v>
      </c>
      <c r="AG49" s="11">
        <f t="shared" si="6"/>
        <v>59297559.060098246</v>
      </c>
      <c r="AH49" s="11">
        <f t="shared" si="6"/>
        <v>61794225.201223962</v>
      </c>
      <c r="AI49" s="11">
        <f t="shared" si="6"/>
        <v>64290979.352899678</v>
      </c>
      <c r="AJ49" s="11">
        <f t="shared" si="6"/>
        <v>66787733.504575394</v>
      </c>
      <c r="AK49" s="11">
        <f t="shared" si="6"/>
        <v>69284487.656251103</v>
      </c>
      <c r="AL49" s="11">
        <f t="shared" si="6"/>
        <v>71781241.807926819</v>
      </c>
      <c r="AM49" s="11">
        <f t="shared" si="6"/>
        <v>74277907.949052528</v>
      </c>
      <c r="AN49" s="11">
        <f t="shared" si="6"/>
        <v>76774662.100728244</v>
      </c>
      <c r="AO49" s="11">
        <f t="shared" si="6"/>
        <v>79271416.25240396</v>
      </c>
      <c r="AP49" s="11">
        <f t="shared" si="6"/>
        <v>81768170.404079676</v>
      </c>
      <c r="AQ49" s="11">
        <f t="shared" si="6"/>
        <v>84264924.555755392</v>
      </c>
      <c r="AR49" s="11">
        <f t="shared" si="6"/>
        <v>86761590.696881101</v>
      </c>
      <c r="AS49" s="11">
        <f t="shared" si="6"/>
        <v>89258344.848556817</v>
      </c>
      <c r="AT49" s="11">
        <f t="shared" si="6"/>
        <v>91755099.000232533</v>
      </c>
      <c r="AU49" s="11">
        <f t="shared" si="6"/>
        <v>94251853.151908249</v>
      </c>
      <c r="AV49" s="11">
        <f t="shared" si="6"/>
        <v>96748607.303583965</v>
      </c>
      <c r="AW49" s="11">
        <f t="shared" si="6"/>
        <v>99762611.444709674</v>
      </c>
      <c r="AX49" s="11">
        <f>AW49</f>
        <v>99762611.444709674</v>
      </c>
    </row>
    <row r="50" spans="2:50" x14ac:dyDescent="0.25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</row>
    <row r="52" spans="2:50" x14ac:dyDescent="0.25">
      <c r="B52" s="129" t="s">
        <v>92</v>
      </c>
      <c r="C52" s="226">
        <f>$AX$47</f>
        <v>99762611.444709674</v>
      </c>
      <c r="E52" s="2"/>
      <c r="F52" s="2"/>
      <c r="G52" s="2"/>
      <c r="H52" s="2"/>
      <c r="I52" s="2"/>
      <c r="J52" s="2"/>
      <c r="P52" s="2"/>
    </row>
    <row r="53" spans="2:50" x14ac:dyDescent="0.25">
      <c r="B53" s="129" t="s">
        <v>93</v>
      </c>
      <c r="C53" s="226">
        <f>$AX$46</f>
        <v>89555448.97758168</v>
      </c>
      <c r="E53" s="2"/>
      <c r="F53" s="2"/>
      <c r="G53" s="13"/>
      <c r="H53" s="13" t="s">
        <v>84</v>
      </c>
      <c r="I53" s="2"/>
      <c r="J53" s="2"/>
      <c r="P53" s="2"/>
    </row>
    <row r="54" spans="2:50" x14ac:dyDescent="0.25">
      <c r="B54" s="129" t="s">
        <v>94</v>
      </c>
      <c r="C54" s="226">
        <f>$AW$21</f>
        <v>-517337.99999999994</v>
      </c>
      <c r="E54" s="2"/>
      <c r="F54" s="2"/>
      <c r="G54" s="13">
        <v>-14516284.146311343</v>
      </c>
      <c r="H54" s="13" t="e">
        <f>100-(#REF!*100/G54)</f>
        <v>#REF!</v>
      </c>
      <c r="I54" s="2"/>
      <c r="J54" s="2"/>
      <c r="P54" s="2"/>
    </row>
    <row r="55" spans="2:50" ht="15.75" thickBot="1" x14ac:dyDescent="0.3">
      <c r="B55" s="129" t="s">
        <v>85</v>
      </c>
      <c r="C55" s="231">
        <f>C53+C54</f>
        <v>89038110.97758168</v>
      </c>
      <c r="E55" s="2"/>
      <c r="F55" s="2"/>
      <c r="G55" s="2"/>
      <c r="H55" s="2"/>
      <c r="I55" s="2"/>
      <c r="J55" s="2"/>
      <c r="P55" s="2"/>
    </row>
    <row r="56" spans="2:50" ht="15.75" thickBot="1" x14ac:dyDescent="0.3">
      <c r="B56" s="129" t="s">
        <v>100</v>
      </c>
      <c r="C56" s="232">
        <f>NPV(G56,D46:AW46)+C46</f>
        <v>38895124.884248242</v>
      </c>
      <c r="E56" s="2" t="s">
        <v>86</v>
      </c>
      <c r="F56" s="2"/>
      <c r="G56" s="14">
        <v>0.03</v>
      </c>
      <c r="H56" s="15"/>
      <c r="I56" s="16"/>
      <c r="J56" s="17"/>
      <c r="P56" s="2"/>
    </row>
    <row r="57" spans="2:50" x14ac:dyDescent="0.25">
      <c r="B57" s="129" t="s">
        <v>95</v>
      </c>
      <c r="C57" s="229">
        <f>($C$55/'Costi investimento'!$H$3)/47</f>
        <v>0.15401852789756387</v>
      </c>
      <c r="E57" s="2" t="s">
        <v>87</v>
      </c>
      <c r="F57" s="2"/>
      <c r="G57" s="2"/>
      <c r="H57" s="2"/>
      <c r="I57" s="2"/>
      <c r="J57" s="2"/>
      <c r="P57" s="2"/>
    </row>
    <row r="58" spans="2:50" x14ac:dyDescent="0.25">
      <c r="B58" s="129" t="s">
        <v>96</v>
      </c>
      <c r="C58" s="226">
        <f>NPV(G56,K47:AW47)+J47</f>
        <v>58982028.075154446</v>
      </c>
      <c r="E58" s="2" t="s">
        <v>88</v>
      </c>
      <c r="F58" s="2"/>
      <c r="G58" s="2"/>
      <c r="H58" s="2"/>
      <c r="I58" s="2"/>
      <c r="J58" s="2"/>
      <c r="P58" s="2"/>
    </row>
    <row r="59" spans="2:50" x14ac:dyDescent="0.25">
      <c r="B59" s="129" t="s">
        <v>101</v>
      </c>
      <c r="C59" s="230">
        <f>IRR(C46:AW46)</f>
        <v>0.17082629437555696</v>
      </c>
      <c r="E59" s="2" t="s">
        <v>90</v>
      </c>
      <c r="F59" s="2"/>
      <c r="G59" s="2"/>
      <c r="H59" s="2"/>
      <c r="I59" s="2"/>
      <c r="J59" s="2"/>
      <c r="P59" s="2"/>
    </row>
    <row r="60" spans="2:50" x14ac:dyDescent="0.25">
      <c r="B60" s="2"/>
      <c r="C60" s="18"/>
      <c r="E60" s="2" t="s">
        <v>91</v>
      </c>
      <c r="F60" s="2"/>
      <c r="G60" s="2"/>
      <c r="H60" s="2"/>
      <c r="I60" s="2"/>
      <c r="J60" s="2"/>
      <c r="P60" s="2"/>
    </row>
  </sheetData>
  <mergeCells count="4">
    <mergeCell ref="B4:N4"/>
    <mergeCell ref="B26:N26"/>
    <mergeCell ref="B42:F42"/>
    <mergeCell ref="A1:U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7B73-EFB3-4513-BD46-A7E97EE2F84D}">
  <dimension ref="A2:AF48"/>
  <sheetViews>
    <sheetView topLeftCell="J5" zoomScale="115" zoomScaleNormal="115" workbookViewId="0">
      <selection activeCell="M17" sqref="M17:V29"/>
    </sheetView>
  </sheetViews>
  <sheetFormatPr defaultRowHeight="15" x14ac:dyDescent="0.25"/>
  <cols>
    <col min="1" max="1" width="8.5703125" bestFit="1" customWidth="1"/>
    <col min="2" max="2" width="8.28515625" bestFit="1" customWidth="1"/>
    <col min="3" max="4" width="9.5703125" bestFit="1" customWidth="1"/>
    <col min="5" max="5" width="8" bestFit="1" customWidth="1"/>
    <col min="6" max="6" width="9.42578125" bestFit="1" customWidth="1"/>
    <col min="7" max="7" width="12.7109375" bestFit="1" customWidth="1"/>
    <col min="8" max="8" width="14.42578125" customWidth="1"/>
    <col min="9" max="10" width="13.28515625" customWidth="1"/>
    <col min="14" max="14" width="13.28515625" hidden="1" customWidth="1"/>
    <col min="15" max="16" width="13.28515625" bestFit="1" customWidth="1"/>
    <col min="17" max="17" width="11.85546875" customWidth="1"/>
    <col min="18" max="18" width="10.7109375" hidden="1" customWidth="1"/>
    <col min="19" max="22" width="11.7109375" bestFit="1" customWidth="1"/>
    <col min="27" max="27" width="12.42578125" customWidth="1"/>
    <col min="29" max="29" width="12.85546875" customWidth="1"/>
    <col min="30" max="30" width="12.7109375" customWidth="1"/>
    <col min="31" max="32" width="11.7109375" customWidth="1"/>
  </cols>
  <sheetData>
    <row r="2" spans="1:23" x14ac:dyDescent="0.25">
      <c r="M2" s="243" t="s">
        <v>154</v>
      </c>
      <c r="N2" s="243"/>
      <c r="O2" s="243"/>
      <c r="P2" s="243"/>
      <c r="Q2" s="243"/>
      <c r="R2" s="243"/>
      <c r="S2" s="243"/>
      <c r="T2" s="243"/>
      <c r="U2" s="243"/>
      <c r="V2" s="243"/>
    </row>
    <row r="3" spans="1:23" x14ac:dyDescent="0.25">
      <c r="M3" s="242" t="s">
        <v>168</v>
      </c>
      <c r="N3" s="242"/>
      <c r="O3" s="242"/>
      <c r="P3" s="242"/>
      <c r="Q3" s="242"/>
      <c r="R3" s="242"/>
      <c r="S3" s="242"/>
      <c r="T3" s="242"/>
      <c r="U3" s="242"/>
      <c r="V3" s="242"/>
    </row>
    <row r="4" spans="1:23" s="49" customFormat="1" ht="75" x14ac:dyDescent="0.25">
      <c r="A4" s="92" t="s">
        <v>153</v>
      </c>
      <c r="B4" s="19" t="s">
        <v>5</v>
      </c>
      <c r="C4" s="90" t="s">
        <v>6</v>
      </c>
      <c r="D4" s="90" t="s">
        <v>7</v>
      </c>
      <c r="E4" s="91" t="s">
        <v>8</v>
      </c>
      <c r="F4" s="91" t="s">
        <v>12</v>
      </c>
      <c r="G4" s="107" t="s">
        <v>167</v>
      </c>
      <c r="H4" s="89" t="s">
        <v>166</v>
      </c>
      <c r="I4" s="89" t="s">
        <v>164</v>
      </c>
      <c r="J4" s="107" t="s">
        <v>165</v>
      </c>
      <c r="M4" s="127" t="s">
        <v>153</v>
      </c>
      <c r="N4" s="112" t="s">
        <v>5</v>
      </c>
      <c r="O4" s="113" t="s">
        <v>6</v>
      </c>
      <c r="P4" s="113" t="s">
        <v>7</v>
      </c>
      <c r="Q4" s="113" t="s">
        <v>10</v>
      </c>
      <c r="R4" s="114" t="s">
        <v>12</v>
      </c>
      <c r="S4" s="115" t="s">
        <v>167</v>
      </c>
      <c r="T4" s="116" t="s">
        <v>166</v>
      </c>
      <c r="U4" s="116" t="s">
        <v>164</v>
      </c>
      <c r="V4" s="115" t="s">
        <v>165</v>
      </c>
    </row>
    <row r="5" spans="1:23" x14ac:dyDescent="0.25">
      <c r="A5" s="103">
        <v>0.75</v>
      </c>
      <c r="B5" s="93">
        <f>'Riepilogo Costi Gestione'!K4</f>
        <v>-9.4407120143635836E-6</v>
      </c>
      <c r="C5" s="93">
        <f>'Riepilogo Costi Gestione'!K17</f>
        <v>-4.8903001914624156E-7</v>
      </c>
      <c r="D5" s="93">
        <f>'Riepilogo Costi Gestione'!K30</f>
        <v>0.32485517109167517</v>
      </c>
      <c r="E5" s="93">
        <f>'Riepilogo Costi Gestione'!K43</f>
        <v>1</v>
      </c>
      <c r="F5" s="93">
        <f>'Riepilogo Costi Gestione'!K58</f>
        <v>1</v>
      </c>
      <c r="G5" s="84">
        <f>'Costi investimento'!R69</f>
        <v>-1.7265832216870614E-3</v>
      </c>
      <c r="H5" s="84">
        <f>'Costi investimento'!X69</f>
        <v>-6.7429698681885197E-2</v>
      </c>
      <c r="I5" s="84">
        <f>'Costi investimento'!AJ69</f>
        <v>-4.4257432390162332E-3</v>
      </c>
      <c r="J5" s="84">
        <f>'Costi investimento'!AD69</f>
        <v>-1.2632162070522757E-3</v>
      </c>
      <c r="K5" s="70"/>
      <c r="M5" s="125">
        <v>-0.25</v>
      </c>
      <c r="N5" s="126">
        <f>'Riepilogo Costi Gestione'!I4</f>
        <v>34743800.960342556</v>
      </c>
      <c r="O5" s="126">
        <f>'Riepilogo Costi Gestione'!I17</f>
        <v>34743489.94782123</v>
      </c>
      <c r="P5" s="126">
        <f>'Riepilogo Costi Gestione'!I30</f>
        <v>23456876.105383303</v>
      </c>
      <c r="Q5" s="126">
        <f>'Riepilogo Costi Gestione'!I30</f>
        <v>23456876.105383303</v>
      </c>
      <c r="R5" s="126">
        <f>'Riepilogo Costi Gestione'!I58</f>
        <v>0</v>
      </c>
      <c r="S5" s="126">
        <f>'Costi investimento'!P69</f>
        <v>34803460.45469106</v>
      </c>
      <c r="T5" s="126">
        <f>'Costi investimento'!V69</f>
        <v>37086214.869887561</v>
      </c>
      <c r="U5" s="126">
        <f>'Costi investimento'!AH69</f>
        <v>34897238.647760347</v>
      </c>
      <c r="V5" s="126">
        <f>'Costi investimento'!AB69</f>
        <v>34787361.47534883</v>
      </c>
      <c r="W5" s="124"/>
    </row>
    <row r="6" spans="1:23" x14ac:dyDescent="0.25">
      <c r="A6" s="103">
        <v>0.9</v>
      </c>
      <c r="B6" s="93">
        <f>'Riepilogo Costi Gestione'!K5</f>
        <v>-3.7762848057454335E-6</v>
      </c>
      <c r="C6" s="93">
        <f>'Riepilogo Costi Gestione'!K18</f>
        <v>-1.9561200748086094E-7</v>
      </c>
      <c r="D6" s="93">
        <f>'Riepilogo Costi Gestione'!K31</f>
        <v>0.12994206843667011</v>
      </c>
      <c r="E6" s="93">
        <f>'Riepilogo Costi Gestione'!K44</f>
        <v>1</v>
      </c>
      <c r="F6" s="93">
        <f>'Riepilogo Costi Gestione'!K59</f>
        <v>1</v>
      </c>
      <c r="G6" s="84">
        <f>'Costi investimento'!R70</f>
        <v>-6.9063328867446927E-4</v>
      </c>
      <c r="H6" s="84">
        <f>'Costi investimento'!X70</f>
        <v>-2.6971879472754035E-2</v>
      </c>
      <c r="I6" s="84">
        <f>'Costi investimento'!AJ70</f>
        <v>-1.7702972956064045E-3</v>
      </c>
      <c r="J6" s="84">
        <f>'Costi investimento'!AD70</f>
        <v>-5.0528648282099908E-4</v>
      </c>
      <c r="M6" s="125">
        <v>-0.1</v>
      </c>
      <c r="N6" s="126">
        <f>'Riepilogo Costi Gestione'!I5</f>
        <v>34743604.158469014</v>
      </c>
      <c r="O6" s="126">
        <f>'Riepilogo Costi Gestione'!I18</f>
        <v>34743479.753460482</v>
      </c>
      <c r="P6" s="126">
        <f>'Riepilogo Costi Gestione'!I31</f>
        <v>30228834.21648531</v>
      </c>
      <c r="Q6" s="126">
        <f>'Riepilogo Costi Gestione'!I31</f>
        <v>30228834.21648531</v>
      </c>
      <c r="R6" s="126">
        <f>'Riepilogo Costi Gestione'!I59</f>
        <v>0</v>
      </c>
      <c r="S6" s="126">
        <f>'Costi investimento'!P70</f>
        <v>34767467.956208408</v>
      </c>
      <c r="T6" s="126">
        <f>'Costi investimento'!V70</f>
        <v>35680569.722287014</v>
      </c>
      <c r="U6" s="126">
        <f>'Costi investimento'!AH70</f>
        <v>34804979.23343613</v>
      </c>
      <c r="V6" s="126">
        <f>'Costi investimento'!AB70</f>
        <v>34761028.364471525</v>
      </c>
    </row>
    <row r="7" spans="1:23" x14ac:dyDescent="0.25">
      <c r="A7" s="103">
        <v>0.95</v>
      </c>
      <c r="B7" s="93">
        <f>'Riepilogo Costi Gestione'!K6</f>
        <v>-1.8881424026506721E-6</v>
      </c>
      <c r="C7" s="93">
        <f>'Riepilogo Costi Gestione'!K19</f>
        <v>-9.7806003518385864E-8</v>
      </c>
      <c r="D7" s="93">
        <f>'Riepilogo Costi Gestione'!K32</f>
        <v>6.4971034218335166E-2</v>
      </c>
      <c r="E7" s="93">
        <f>'Riepilogo Costi Gestione'!K45</f>
        <v>1</v>
      </c>
      <c r="F7" s="93">
        <f>'Riepilogo Costi Gestione'!K60</f>
        <v>1</v>
      </c>
      <c r="G7" s="84">
        <f>'Costi investimento'!R71</f>
        <v>-3.4531664433723464E-4</v>
      </c>
      <c r="H7" s="84">
        <f>'Costi investimento'!X71</f>
        <v>-1.3485939736376906E-2</v>
      </c>
      <c r="I7" s="84">
        <f>'Costi investimento'!AJ71</f>
        <v>-8.8514864780298019E-4</v>
      </c>
      <c r="J7" s="84">
        <f>'Costi investimento'!AD71</f>
        <v>-2.526432414102775E-4</v>
      </c>
      <c r="M7" s="125">
        <v>-0.05</v>
      </c>
      <c r="N7" s="126">
        <f>'Riepilogo Costi Gestione'!I6</f>
        <v>34743538.557844497</v>
      </c>
      <c r="O7" s="126">
        <f>'Riepilogo Costi Gestione'!I19</f>
        <v>34743476.355340227</v>
      </c>
      <c r="P7" s="126">
        <f>'Riepilogo Costi Gestione'!I32</f>
        <v>32486153.586852644</v>
      </c>
      <c r="Q7" s="126">
        <f>'Riepilogo Costi Gestione'!I32</f>
        <v>32486153.586852644</v>
      </c>
      <c r="R7" s="126">
        <f>'Riepilogo Costi Gestione'!I60</f>
        <v>0</v>
      </c>
      <c r="S7" s="126">
        <f>'Costi investimento'!P71</f>
        <v>34755470.456714198</v>
      </c>
      <c r="T7" s="126">
        <f>'Costi investimento'!V71</f>
        <v>35212021.339753501</v>
      </c>
      <c r="U7" s="126">
        <f>'Costi investimento'!AH71</f>
        <v>34774226.095328055</v>
      </c>
      <c r="V7" s="126">
        <f>'Costi investimento'!AB71</f>
        <v>34752250.660845749</v>
      </c>
    </row>
    <row r="8" spans="1:23" x14ac:dyDescent="0.25">
      <c r="A8" s="103">
        <v>0.98</v>
      </c>
      <c r="B8" s="93">
        <f>'Riepilogo Costi Gestione'!K7</f>
        <v>-7.5525696097145101E-7</v>
      </c>
      <c r="C8" s="93">
        <f>'Riepilogo Costi Gestione'!K20</f>
        <v>-3.9122401318536504E-8</v>
      </c>
      <c r="D8" s="93">
        <f>'Riepilogo Costi Gestione'!K33</f>
        <v>2.5988413687334067E-2</v>
      </c>
      <c r="E8" s="93">
        <f>'Riepilogo Costi Gestione'!K46</f>
        <v>1</v>
      </c>
      <c r="F8" s="93">
        <f>'Riepilogo Costi Gestione'!K61</f>
        <v>1</v>
      </c>
      <c r="G8" s="84">
        <f>'Costi investimento'!R72</f>
        <v>-1.3812665773493826E-4</v>
      </c>
      <c r="H8" s="84">
        <f>'Costi investimento'!X72</f>
        <v>-5.3943758945507181E-3</v>
      </c>
      <c r="I8" s="84">
        <f>'Costi investimento'!AJ72</f>
        <v>-3.5405945912092562E-4</v>
      </c>
      <c r="J8" s="84">
        <f>'Costi investimento'!AD72</f>
        <v>-1.0105729656384455E-4</v>
      </c>
      <c r="M8" s="125">
        <v>-0.02</v>
      </c>
      <c r="N8" s="126">
        <f>'Riepilogo Costi Gestione'!I7</f>
        <v>34743499.197469786</v>
      </c>
      <c r="O8" s="126">
        <f>'Riepilogo Costi Gestione'!I20</f>
        <v>34743474.316468082</v>
      </c>
      <c r="P8" s="126">
        <f>'Riepilogo Costi Gestione'!I33</f>
        <v>33840545.209073052</v>
      </c>
      <c r="Q8" s="126">
        <f>'Riepilogo Costi Gestione'!I33</f>
        <v>33840545.209073052</v>
      </c>
      <c r="R8" s="126">
        <f>'Riepilogo Costi Gestione'!I61</f>
        <v>0</v>
      </c>
      <c r="S8" s="126">
        <f>'Costi investimento'!P72</f>
        <v>34748271.957017668</v>
      </c>
      <c r="T8" s="126">
        <f>'Costi investimento'!V72</f>
        <v>34930892.310233392</v>
      </c>
      <c r="U8" s="126">
        <f>'Costi investimento'!AH72</f>
        <v>34755774.212463208</v>
      </c>
      <c r="V8" s="126">
        <f>'Costi investimento'!AB72</f>
        <v>34746984.038670287</v>
      </c>
    </row>
    <row r="9" spans="1:23" x14ac:dyDescent="0.25">
      <c r="A9" s="103">
        <v>0.99</v>
      </c>
      <c r="B9" s="93">
        <f>'Riepilogo Costi Gestione'!K8</f>
        <v>-3.776284804857255E-7</v>
      </c>
      <c r="C9" s="93">
        <f>'Riepilogo Costi Gestione'!K21</f>
        <v>-1.9561200659268252E-8</v>
      </c>
      <c r="D9" s="93">
        <f>'Riepilogo Costi Gestione'!K34</f>
        <v>1.2994206843667033E-2</v>
      </c>
      <c r="E9" s="93">
        <f>'Riepilogo Costi Gestione'!K47</f>
        <v>1</v>
      </c>
      <c r="F9" s="93">
        <f>'Riepilogo Costi Gestione'!K62</f>
        <v>1</v>
      </c>
      <c r="G9" s="84">
        <f>'Costi investimento'!R73</f>
        <v>-6.9063328867358109E-5</v>
      </c>
      <c r="H9" s="84">
        <f>'Costi investimento'!X73</f>
        <v>-2.697187947275248E-3</v>
      </c>
      <c r="I9" s="84">
        <f>'Costi investimento'!AJ73</f>
        <v>-1.7702972956046281E-4</v>
      </c>
      <c r="J9" s="84">
        <f>'Costi investimento'!AD73</f>
        <v>-5.0528648281922273E-5</v>
      </c>
      <c r="M9" s="125">
        <v>-0.01</v>
      </c>
      <c r="N9" s="126">
        <f>'Riepilogo Costi Gestione'!I8</f>
        <v>34743486.077344887</v>
      </c>
      <c r="O9" s="126">
        <f>'Riepilogo Costi Gestione'!I21</f>
        <v>34743473.636844039</v>
      </c>
      <c r="P9" s="126">
        <f>'Riepilogo Costi Gestione'!I34</f>
        <v>34292009.08314652</v>
      </c>
      <c r="Q9" s="126">
        <f>'Riepilogo Costi Gestione'!I34</f>
        <v>34292009.08314652</v>
      </c>
      <c r="R9" s="126">
        <f>'Riepilogo Costi Gestione'!I62</f>
        <v>0</v>
      </c>
      <c r="S9" s="126">
        <f>'Costi investimento'!P73</f>
        <v>34745872.457118824</v>
      </c>
      <c r="T9" s="126">
        <f>'Costi investimento'!V73</f>
        <v>34837182.633726686</v>
      </c>
      <c r="U9" s="126">
        <f>'Costi investimento'!AH73</f>
        <v>34749623.584841594</v>
      </c>
      <c r="V9" s="126">
        <f>'Costi investimento'!AB73</f>
        <v>34745228.497945137</v>
      </c>
    </row>
    <row r="10" spans="1:23" x14ac:dyDescent="0.25">
      <c r="A10" s="103">
        <v>1.01</v>
      </c>
      <c r="B10" s="93">
        <f>'Riepilogo Costi Gestione'!K9</f>
        <v>3.776284804857255E-7</v>
      </c>
      <c r="C10" s="93">
        <f>'Riepilogo Costi Gestione'!K22</f>
        <v>1.9561200992335159E-8</v>
      </c>
      <c r="D10" s="93">
        <f>'Riepilogo Costi Gestione'!K35</f>
        <v>-1.2994206843666811E-2</v>
      </c>
      <c r="E10" s="93">
        <f>'Riepilogo Costi Gestione'!K48</f>
        <v>1</v>
      </c>
      <c r="F10" s="93">
        <f>'Riepilogo Costi Gestione'!K63</f>
        <v>1</v>
      </c>
      <c r="G10" s="84">
        <f>'Costi investimento'!R74</f>
        <v>6.9063328867691176E-5</v>
      </c>
      <c r="H10" s="84">
        <f>'Costi investimento'!X74</f>
        <v>2.6971879472756921E-3</v>
      </c>
      <c r="I10" s="84">
        <f>'Costi investimento'!AJ74</f>
        <v>1.7702972956101792E-4</v>
      </c>
      <c r="J10" s="84">
        <f>'Costi investimento'!AD74</f>
        <v>5.0528648282477384E-5</v>
      </c>
      <c r="M10" s="125">
        <v>0.01</v>
      </c>
      <c r="N10" s="126">
        <f>'Riepilogo Costi Gestione'!I9</f>
        <v>34743459.837095089</v>
      </c>
      <c r="O10" s="126">
        <f>'Riepilogo Costi Gestione'!I22</f>
        <v>34743472.27759593</v>
      </c>
      <c r="P10" s="126">
        <f>'Riepilogo Costi Gestione'!I35</f>
        <v>35194936.831293449</v>
      </c>
      <c r="Q10" s="126">
        <f>'Riepilogo Costi Gestione'!I35</f>
        <v>35194936.831293449</v>
      </c>
      <c r="R10" s="126">
        <f>'Riepilogo Costi Gestione'!I63</f>
        <v>0</v>
      </c>
      <c r="S10" s="126">
        <f>'Costi investimento'!P74</f>
        <v>34741073.457321137</v>
      </c>
      <c r="T10" s="126">
        <f>'Costi investimento'!V74</f>
        <v>34649763.280713275</v>
      </c>
      <c r="U10" s="126">
        <f>'Costi investimento'!AH74</f>
        <v>34737322.32959836</v>
      </c>
      <c r="V10" s="126">
        <f>'Costi investimento'!AB74</f>
        <v>34741717.416494824</v>
      </c>
    </row>
    <row r="11" spans="1:23" x14ac:dyDescent="0.25">
      <c r="A11" s="103">
        <v>1.02</v>
      </c>
      <c r="B11" s="93">
        <f>'Riepilogo Costi Gestione'!K10</f>
        <v>7.5525696163758482E-7</v>
      </c>
      <c r="C11" s="93">
        <f>'Riepilogo Costi Gestione'!K23</f>
        <v>3.9122401651603411E-8</v>
      </c>
      <c r="D11" s="93">
        <f>'Riepilogo Costi Gestione'!K36</f>
        <v>-2.5988413687334067E-2</v>
      </c>
      <c r="E11" s="93">
        <f>'Riepilogo Costi Gestione'!K49</f>
        <v>1</v>
      </c>
      <c r="F11" s="93">
        <f>'Riepilogo Costi Gestione'!K64</f>
        <v>1</v>
      </c>
      <c r="G11" s="84">
        <f>'Costi investimento'!R75</f>
        <v>1.3812665773516031E-4</v>
      </c>
      <c r="H11" s="84">
        <f>'Costi investimento'!X75</f>
        <v>5.3943758945510512E-3</v>
      </c>
      <c r="I11" s="84">
        <f>'Costi investimento'!AJ75</f>
        <v>3.5405945912159176E-4</v>
      </c>
      <c r="J11" s="84">
        <f>'Costi investimento'!AD75</f>
        <v>1.0105729656439966E-4</v>
      </c>
      <c r="M11" s="125">
        <v>0.02</v>
      </c>
      <c r="N11" s="126">
        <f>'Riepilogo Costi Gestione'!I10</f>
        <v>34743446.716970168</v>
      </c>
      <c r="O11" s="126">
        <f>'Riepilogo Costi Gestione'!I23</f>
        <v>34743471.597971886</v>
      </c>
      <c r="P11" s="126">
        <f>'Riepilogo Costi Gestione'!I36</f>
        <v>35646400.705366924</v>
      </c>
      <c r="Q11" s="126">
        <f>'Riepilogo Costi Gestione'!I36</f>
        <v>35646400.705366924</v>
      </c>
      <c r="R11" s="126">
        <f>'Riepilogo Costi Gestione'!I64</f>
        <v>0</v>
      </c>
      <c r="S11" s="126">
        <f>'Costi investimento'!P75</f>
        <v>34738673.957422294</v>
      </c>
      <c r="T11" s="126">
        <f>'Costi investimento'!V75</f>
        <v>34556053.604206577</v>
      </c>
      <c r="U11" s="126">
        <f>'Costi investimento'!AH75</f>
        <v>34731171.701976746</v>
      </c>
      <c r="V11" s="126">
        <f>'Costi investimento'!AB75</f>
        <v>34739961.875769675</v>
      </c>
    </row>
    <row r="12" spans="1:23" x14ac:dyDescent="0.25">
      <c r="A12" s="103">
        <v>1.05</v>
      </c>
      <c r="B12" s="93">
        <f>'Riepilogo Costi Gestione'!K11</f>
        <v>1.8881424027616944E-6</v>
      </c>
      <c r="C12" s="93">
        <f>'Riepilogo Costi Gestione'!K24</f>
        <v>9.7806003740430469E-8</v>
      </c>
      <c r="D12" s="93">
        <f>'Riepilogo Costi Gestione'!K37</f>
        <v>-6.4971034218335388E-2</v>
      </c>
      <c r="E12" s="93">
        <f>'Riepilogo Costi Gestione'!K50</f>
        <v>1</v>
      </c>
      <c r="F12" s="93">
        <f>'Riepilogo Costi Gestione'!K65</f>
        <v>1</v>
      </c>
      <c r="G12" s="84">
        <f>'Costi investimento'!R76</f>
        <v>3.4531664433801179E-4</v>
      </c>
      <c r="H12" s="84">
        <f>'Costi investimento'!X76</f>
        <v>1.3485939736377461E-2</v>
      </c>
      <c r="I12" s="84">
        <f>'Costi investimento'!AJ76</f>
        <v>8.851486478035353E-4</v>
      </c>
      <c r="J12" s="84">
        <f>'Costi investimento'!AD76</f>
        <v>2.5264324141061056E-4</v>
      </c>
      <c r="M12" s="125">
        <v>0.05</v>
      </c>
      <c r="N12" s="126">
        <f>'Riepilogo Costi Gestione'!I11</f>
        <v>34743407.356595479</v>
      </c>
      <c r="O12" s="126">
        <f>'Riepilogo Costi Gestione'!I24</f>
        <v>34743469.559099741</v>
      </c>
      <c r="P12" s="126">
        <f>'Riepilogo Costi Gestione'!I37</f>
        <v>37000792.327587336</v>
      </c>
      <c r="Q12" s="126">
        <f>'Riepilogo Costi Gestione'!I37</f>
        <v>37000792.327587336</v>
      </c>
      <c r="R12" s="126">
        <f>'Riepilogo Costi Gestione'!I65</f>
        <v>0</v>
      </c>
      <c r="S12" s="126">
        <f>'Costi investimento'!P76</f>
        <v>34731475.457725756</v>
      </c>
      <c r="T12" s="126">
        <f>'Costi investimento'!V76</f>
        <v>34274924.57468646</v>
      </c>
      <c r="U12" s="126">
        <f>'Costi investimento'!AH76</f>
        <v>34712719.819111906</v>
      </c>
      <c r="V12" s="126">
        <f>'Costi investimento'!AB76</f>
        <v>34734695.253594212</v>
      </c>
    </row>
    <row r="13" spans="1:23" x14ac:dyDescent="0.25">
      <c r="A13" s="103">
        <v>1.1000000000000001</v>
      </c>
      <c r="B13" s="93">
        <f>'Riepilogo Costi Gestione'!K12</f>
        <v>3.7762848056344112E-6</v>
      </c>
      <c r="C13" s="93">
        <f>'Riepilogo Costi Gestione'!K25</f>
        <v>1.9561200770290554E-7</v>
      </c>
      <c r="D13" s="93">
        <f>'Riepilogo Costi Gestione'!K38</f>
        <v>-0.12994206843667011</v>
      </c>
      <c r="E13" s="93">
        <f>'Riepilogo Costi Gestione'!K51</f>
        <v>1</v>
      </c>
      <c r="F13" s="93">
        <f>'Riepilogo Costi Gestione'!K66</f>
        <v>1</v>
      </c>
      <c r="G13" s="84">
        <f>'Costi investimento'!R77</f>
        <v>6.9063328867524643E-4</v>
      </c>
      <c r="H13" s="84">
        <f>'Costi investimento'!X77</f>
        <v>2.6971879472754368E-2</v>
      </c>
      <c r="I13" s="84">
        <f>'Costi investimento'!AJ77</f>
        <v>1.7702972956068486E-3</v>
      </c>
      <c r="J13" s="84">
        <f>'Costi investimento'!AD77</f>
        <v>5.0528648282122113E-4</v>
      </c>
      <c r="M13" s="125">
        <v>0.1</v>
      </c>
      <c r="N13" s="126">
        <f>'Riepilogo Costi Gestione'!I12</f>
        <v>34743341.755970962</v>
      </c>
      <c r="O13" s="126">
        <f>'Riepilogo Costi Gestione'!I25</f>
        <v>34743466.160979487</v>
      </c>
      <c r="P13" s="126">
        <f>'Riepilogo Costi Gestione'!I38</f>
        <v>39258111.69795467</v>
      </c>
      <c r="Q13" s="126">
        <f>'Riepilogo Costi Gestione'!I38</f>
        <v>39258111.69795467</v>
      </c>
      <c r="R13" s="126">
        <f>'Riepilogo Costi Gestione'!I66</f>
        <v>0</v>
      </c>
      <c r="S13" s="126">
        <f>'Costi investimento'!P77</f>
        <v>34719477.958231546</v>
      </c>
      <c r="T13" s="126">
        <f>'Costi investimento'!V77</f>
        <v>33806376.192152947</v>
      </c>
      <c r="U13" s="126">
        <f>'Costi investimento'!AH77</f>
        <v>34681966.681003831</v>
      </c>
      <c r="V13" s="126">
        <f>'Costi investimento'!AB77</f>
        <v>34725917.549968436</v>
      </c>
    </row>
    <row r="14" spans="1:23" x14ac:dyDescent="0.25">
      <c r="A14" s="103">
        <v>1.25</v>
      </c>
      <c r="B14" s="93">
        <f>'Riepilogo Costi Gestione'!K13</f>
        <v>9.440712014474606E-6</v>
      </c>
      <c r="C14" s="93">
        <f>'Riepilogo Costi Gestione'!K26</f>
        <v>4.8903001925726386E-7</v>
      </c>
      <c r="D14" s="93">
        <f>'Riepilogo Costi Gestione'!K39</f>
        <v>-0.32485517109167517</v>
      </c>
      <c r="E14" s="93">
        <f>'Riepilogo Costi Gestione'!K52</f>
        <v>1</v>
      </c>
      <c r="F14" s="93">
        <f>'Riepilogo Costi Gestione'!K67</f>
        <v>1</v>
      </c>
      <c r="G14" s="84">
        <f>'Costi investimento'!R78</f>
        <v>1.7265832216873944E-3</v>
      </c>
      <c r="H14" s="84">
        <f>'Costi investimento'!X78</f>
        <v>6.7429698681885641E-2</v>
      </c>
      <c r="I14" s="84">
        <f>'Costi investimento'!AJ78</f>
        <v>4.4257432390163443E-3</v>
      </c>
      <c r="J14" s="84">
        <f>'Costi investimento'!AD78</f>
        <v>1.2632162070527198E-3</v>
      </c>
      <c r="M14" s="125">
        <v>0.25</v>
      </c>
      <c r="N14" s="126">
        <f>'Riepilogo Costi Gestione'!I13</f>
        <v>34743144.95409742</v>
      </c>
      <c r="O14" s="126">
        <f>'Riepilogo Costi Gestione'!I26</f>
        <v>34743455.966618739</v>
      </c>
      <c r="P14" s="126">
        <f>'Riepilogo Costi Gestione'!I39</f>
        <v>46030069.809056677</v>
      </c>
      <c r="Q14" s="126">
        <f>'Riepilogo Costi Gestione'!I39</f>
        <v>46030069.809056677</v>
      </c>
      <c r="R14" s="126">
        <f>'Riepilogo Costi Gestione'!I67</f>
        <v>0</v>
      </c>
      <c r="S14" s="126">
        <f>'Costi investimento'!P78</f>
        <v>34683485.459748901</v>
      </c>
      <c r="T14" s="126">
        <f>'Costi investimento'!V78</f>
        <v>32400731.044552401</v>
      </c>
      <c r="U14" s="126">
        <f>'Costi investimento'!AH78</f>
        <v>34589707.266679622</v>
      </c>
      <c r="V14" s="126">
        <f>'Costi investimento'!AB78</f>
        <v>34699584.439091131</v>
      </c>
    </row>
    <row r="15" spans="1:23" s="70" customFormat="1" x14ac:dyDescent="0.25">
      <c r="A15" s="103"/>
      <c r="B15" s="93"/>
      <c r="C15" s="93"/>
      <c r="D15" s="93"/>
      <c r="E15" s="93"/>
      <c r="F15" s="93"/>
      <c r="G15" s="84"/>
      <c r="H15" s="84"/>
      <c r="I15" s="84"/>
      <c r="J15" s="84"/>
      <c r="N15" s="124"/>
      <c r="O15" s="124"/>
      <c r="P15" s="124"/>
      <c r="Q15" s="124"/>
      <c r="R15" s="124"/>
      <c r="S15" s="124"/>
      <c r="T15" s="124"/>
      <c r="U15" s="124"/>
      <c r="V15" s="124"/>
    </row>
    <row r="16" spans="1:23" s="70" customFormat="1" x14ac:dyDescent="0.25">
      <c r="A16" s="103"/>
      <c r="B16" s="93"/>
      <c r="C16" s="93"/>
      <c r="D16" s="93"/>
      <c r="E16" s="93"/>
      <c r="F16" s="93"/>
      <c r="G16" s="84"/>
      <c r="H16" s="84"/>
      <c r="I16" s="84"/>
      <c r="J16" s="84"/>
    </row>
    <row r="17" spans="1:22" s="70" customFormat="1" x14ac:dyDescent="0.25">
      <c r="A17" s="103"/>
      <c r="B17" s="93"/>
      <c r="C17" s="93"/>
      <c r="D17" s="93"/>
      <c r="E17" s="93"/>
      <c r="F17" s="93"/>
      <c r="G17" s="84"/>
      <c r="H17" s="84"/>
      <c r="I17" s="84"/>
      <c r="J17" s="84"/>
      <c r="M17" s="243" t="s">
        <v>155</v>
      </c>
      <c r="N17" s="243"/>
      <c r="O17" s="243"/>
      <c r="P17" s="243"/>
      <c r="Q17" s="243"/>
      <c r="R17" s="243"/>
      <c r="S17" s="243"/>
      <c r="T17" s="243"/>
      <c r="U17" s="243"/>
      <c r="V17" s="243"/>
    </row>
    <row r="18" spans="1:22" s="70" customFormat="1" x14ac:dyDescent="0.25">
      <c r="A18" s="103"/>
      <c r="B18" s="93"/>
      <c r="C18" s="93"/>
      <c r="D18" s="93"/>
      <c r="E18" s="93"/>
      <c r="F18" s="93"/>
      <c r="G18" s="84"/>
      <c r="H18" s="84"/>
      <c r="I18" s="84"/>
      <c r="J18" s="84"/>
      <c r="M18" s="245" t="s">
        <v>168</v>
      </c>
      <c r="N18" s="246"/>
      <c r="O18" s="246"/>
      <c r="P18" s="246"/>
      <c r="Q18" s="246"/>
      <c r="R18" s="246"/>
      <c r="S18" s="246"/>
      <c r="T18" s="246"/>
      <c r="U18" s="246"/>
      <c r="V18" s="247"/>
    </row>
    <row r="19" spans="1:22" ht="75" x14ac:dyDescent="0.25">
      <c r="A19" s="92" t="s">
        <v>153</v>
      </c>
      <c r="B19" s="19" t="s">
        <v>5</v>
      </c>
      <c r="C19" s="90" t="s">
        <v>6</v>
      </c>
      <c r="D19" s="90" t="s">
        <v>7</v>
      </c>
      <c r="E19" s="91" t="s">
        <v>8</v>
      </c>
      <c r="F19" s="91" t="s">
        <v>12</v>
      </c>
      <c r="G19" s="107" t="s">
        <v>167</v>
      </c>
      <c r="H19" s="89" t="s">
        <v>166</v>
      </c>
      <c r="I19" s="89" t="s">
        <v>164</v>
      </c>
      <c r="J19" s="107" t="s">
        <v>165</v>
      </c>
      <c r="M19" s="127" t="s">
        <v>153</v>
      </c>
      <c r="N19" s="112" t="s">
        <v>5</v>
      </c>
      <c r="O19" s="113" t="s">
        <v>6</v>
      </c>
      <c r="P19" s="113" t="s">
        <v>7</v>
      </c>
      <c r="Q19" s="113" t="s">
        <v>10</v>
      </c>
      <c r="R19" s="114" t="s">
        <v>12</v>
      </c>
      <c r="S19" s="115" t="s">
        <v>167</v>
      </c>
      <c r="T19" s="116" t="s">
        <v>166</v>
      </c>
      <c r="U19" s="116" t="s">
        <v>164</v>
      </c>
      <c r="V19" s="115" t="s">
        <v>165</v>
      </c>
    </row>
    <row r="20" spans="1:22" x14ac:dyDescent="0.25">
      <c r="A20" s="103">
        <v>0.75</v>
      </c>
      <c r="B20" s="93">
        <f>'Riepilogo Costi Gestione'!L4</f>
        <v>-8.9534097909016452E-6</v>
      </c>
      <c r="C20" s="93">
        <f>'Riepilogo Costi Gestione'!L17</f>
        <v>-4.0866750028456522E-7</v>
      </c>
      <c r="D20" s="93">
        <f>'Riepilogo Costi Gestione'!L30</f>
        <v>0.30740628476468446</v>
      </c>
      <c r="E20" s="93">
        <f>'Riepilogo Costi Gestione'!L43</f>
        <v>1</v>
      </c>
      <c r="F20" s="93">
        <f>'Riepilogo Costi Gestione'!L58</f>
        <v>1</v>
      </c>
      <c r="G20" s="85">
        <f>'Costi investimento'!S69</f>
        <v>-1.4531856621120554E-3</v>
      </c>
      <c r="H20" s="85">
        <f>'Costi investimento'!Y69</f>
        <v>-5.1454384440900336E-2</v>
      </c>
      <c r="I20" s="85">
        <f>'Costi investimento'!AK69</f>
        <v>-3.4845292042247067E-3</v>
      </c>
      <c r="J20" s="85">
        <f>'Costi investimento'!AE69</f>
        <v>-1.0048233801547291E-3</v>
      </c>
      <c r="M20" s="125">
        <v>-0.25</v>
      </c>
      <c r="N20" s="126">
        <f>'Riepilogo Costi Gestione'!J4</f>
        <v>38895473.128240205</v>
      </c>
      <c r="O20" s="126">
        <f>'Riepilogo Costi Gestione'!J17</f>
        <v>38895140.779421702</v>
      </c>
      <c r="P20" s="126">
        <f>'Riepilogo Costi Gestione'!J30</f>
        <v>26938519.048123065</v>
      </c>
      <c r="Q20" s="126">
        <f>'Riepilogo Costi Gestione'!J30</f>
        <v>26938519.048123065</v>
      </c>
      <c r="R20" s="126">
        <f>'Riepilogo Costi Gestione'!J58</f>
        <v>0</v>
      </c>
      <c r="S20" s="126">
        <f>'Costi investimento'!Q69</f>
        <v>38951646.722056091</v>
      </c>
      <c r="T20" s="126">
        <f>'Costi investimento'!W69</f>
        <v>40896449.592919178</v>
      </c>
      <c r="U20" s="126">
        <f>'Costi investimento'!AI69</f>
        <v>39030656.082809374</v>
      </c>
      <c r="V20" s="126">
        <f>'Costi investimento'!AC69</f>
        <v>38934207.615105972</v>
      </c>
    </row>
    <row r="21" spans="1:22" x14ac:dyDescent="0.25">
      <c r="A21" s="103">
        <v>0.9</v>
      </c>
      <c r="B21" s="93">
        <f>'Riepilogo Costi Gestione'!L5</f>
        <v>-3.5813639167603384E-6</v>
      </c>
      <c r="C21" s="93">
        <f>'Riepilogo Costi Gestione'!L18</f>
        <v>-1.6346700015823501E-7</v>
      </c>
      <c r="D21" s="93">
        <f>'Riepilogo Costi Gestione'!L31</f>
        <v>0.12296251390587376</v>
      </c>
      <c r="E21" s="93">
        <f>'Riepilogo Costi Gestione'!L44</f>
        <v>1</v>
      </c>
      <c r="F21" s="93">
        <f>'Riepilogo Costi Gestione'!L59</f>
        <v>1</v>
      </c>
      <c r="G21" s="85">
        <f>'Costi investimento'!S70</f>
        <v>-5.8127426484477773E-4</v>
      </c>
      <c r="H21" s="85">
        <f>'Costi investimento'!Y70</f>
        <v>-2.0581753776360401E-2</v>
      </c>
      <c r="I21" s="85">
        <f>'Costi investimento'!AK70</f>
        <v>-1.3938116816900603E-3</v>
      </c>
      <c r="J21" s="85">
        <f>'Costi investimento'!AE70</f>
        <v>-4.0192935206162517E-4</v>
      </c>
      <c r="M21" s="125">
        <v>-0.1</v>
      </c>
      <c r="N21" s="126">
        <f>'Riepilogo Costi Gestione'!J5</f>
        <v>38895264.181845039</v>
      </c>
      <c r="O21" s="126">
        <f>'Riepilogo Costi Gestione'!J18</f>
        <v>38895131.242317624</v>
      </c>
      <c r="P21" s="126">
        <f>'Riepilogo Costi Gestione'!J31</f>
        <v>34112482.549798176</v>
      </c>
      <c r="Q21" s="126">
        <f>'Riepilogo Costi Gestione'!J31</f>
        <v>34112482.549798176</v>
      </c>
      <c r="R21" s="126">
        <f>'Riepilogo Costi Gestione'!J59</f>
        <v>0</v>
      </c>
      <c r="S21" s="126">
        <f>'Costi investimento'!Q70</f>
        <v>38917733.619371377</v>
      </c>
      <c r="T21" s="126">
        <f>'Costi investimento'!W70</f>
        <v>39695654.767716624</v>
      </c>
      <c r="U21" s="126">
        <f>'Costi investimento'!AI70</f>
        <v>38949337.363672696</v>
      </c>
      <c r="V21" s="126">
        <f>'Costi investimento'!AC70</f>
        <v>38910757.976591326</v>
      </c>
    </row>
    <row r="22" spans="1:22" x14ac:dyDescent="0.25">
      <c r="A22" s="103">
        <v>0.95</v>
      </c>
      <c r="B22" s="93">
        <f>'Riepilogo Costi Gestione'!L6</f>
        <v>-1.7906819578250577E-6</v>
      </c>
      <c r="C22" s="93">
        <f>'Riepilogo Costi Gestione'!L19</f>
        <v>-8.1733499968095202E-8</v>
      </c>
      <c r="D22" s="93">
        <f>'Riepilogo Costi Gestione'!L32</f>
        <v>6.1481256952936714E-2</v>
      </c>
      <c r="E22" s="93">
        <f>'Riepilogo Costi Gestione'!L45</f>
        <v>1</v>
      </c>
      <c r="F22" s="93">
        <f>'Riepilogo Costi Gestione'!L60</f>
        <v>1</v>
      </c>
      <c r="G22" s="85">
        <f>'Costi investimento'!S71</f>
        <v>-2.9063713242227784E-4</v>
      </c>
      <c r="H22" s="85">
        <f>'Costi investimento'!Y71</f>
        <v>-1.0290876888179978E-2</v>
      </c>
      <c r="I22" s="85">
        <f>'Costi investimento'!AK71</f>
        <v>-6.9690584084480811E-4</v>
      </c>
      <c r="J22" s="85">
        <f>'Costi investimento'!AE71</f>
        <v>-2.0096467603103463E-4</v>
      </c>
      <c r="M22" s="125">
        <v>-0.05</v>
      </c>
      <c r="N22" s="126">
        <f>'Riepilogo Costi Gestione'!J6</f>
        <v>38895194.533046618</v>
      </c>
      <c r="O22" s="126">
        <f>'Riepilogo Costi Gestione'!J19</f>
        <v>38895128.063282929</v>
      </c>
      <c r="P22" s="126">
        <f>'Riepilogo Costi Gestione'!J32</f>
        <v>36503803.717023209</v>
      </c>
      <c r="Q22" s="126">
        <f>'Riepilogo Costi Gestione'!J32</f>
        <v>36503803.717023209</v>
      </c>
      <c r="R22" s="126">
        <f>'Riepilogo Costi Gestione'!J60</f>
        <v>0</v>
      </c>
      <c r="S22" s="126">
        <f>'Costi investimento'!Q71</f>
        <v>38906429.251809813</v>
      </c>
      <c r="T22" s="126">
        <f>'Costi investimento'!W71</f>
        <v>39295389.825982429</v>
      </c>
      <c r="U22" s="126">
        <f>'Costi investimento'!AI71</f>
        <v>38922231.123960465</v>
      </c>
      <c r="V22" s="126">
        <f>'Costi investimento'!AC71</f>
        <v>38902941.430419788</v>
      </c>
    </row>
    <row r="23" spans="1:22" x14ac:dyDescent="0.25">
      <c r="A23" s="103">
        <v>0.98</v>
      </c>
      <c r="B23" s="93">
        <f>'Riepilogo Costi Gestione'!L7</f>
        <v>-7.1627278352970336E-7</v>
      </c>
      <c r="C23" s="93">
        <f>'Riepilogo Costi Gestione'!L20</f>
        <v>-3.2693399987238081E-8</v>
      </c>
      <c r="D23" s="93">
        <f>'Riepilogo Costi Gestione'!L33</f>
        <v>2.4592502781175085E-2</v>
      </c>
      <c r="E23" s="93">
        <f>'Riepilogo Costi Gestione'!L46</f>
        <v>1</v>
      </c>
      <c r="F23" s="93">
        <f>'Riepilogo Costi Gestione'!L61</f>
        <v>1</v>
      </c>
      <c r="G23" s="85">
        <f>'Costi investimento'!S72</f>
        <v>-1.162548529687335E-4</v>
      </c>
      <c r="H23" s="85">
        <f>'Costi investimento'!Y72</f>
        <v>-4.1163507552719469E-3</v>
      </c>
      <c r="I23" s="85">
        <f>'Costi investimento'!AK72</f>
        <v>-2.7876233633783443E-4</v>
      </c>
      <c r="J23" s="85">
        <f>'Costi investimento'!AE72</f>
        <v>-8.0385870412369442E-5</v>
      </c>
      <c r="M23" s="125">
        <v>-0.02</v>
      </c>
      <c r="N23" s="126">
        <f>'Riepilogo Costi Gestione'!J7</f>
        <v>38895152.743767604</v>
      </c>
      <c r="O23" s="126">
        <f>'Riepilogo Costi Gestione'!J20</f>
        <v>38895126.155862115</v>
      </c>
      <c r="P23" s="126">
        <f>'Riepilogo Costi Gestione'!J33</f>
        <v>37938596.41735822</v>
      </c>
      <c r="Q23" s="126">
        <f>'Riepilogo Costi Gestione'!J33</f>
        <v>37938596.41735822</v>
      </c>
      <c r="R23" s="126">
        <f>'Riepilogo Costi Gestione'!J61</f>
        <v>0</v>
      </c>
      <c r="S23" s="126">
        <f>'Costi investimento'!Q72</f>
        <v>38899646.63127286</v>
      </c>
      <c r="T23" s="126">
        <f>'Costi investimento'!W72</f>
        <v>39055230.860941909</v>
      </c>
      <c r="U23" s="126">
        <f>'Costi investimento'!AI72</f>
        <v>38905967.38013313</v>
      </c>
      <c r="V23" s="126">
        <f>'Costi investimento'!AC72</f>
        <v>38898251.502716854</v>
      </c>
    </row>
    <row r="24" spans="1:22" x14ac:dyDescent="0.25">
      <c r="A24" s="103">
        <v>0.99</v>
      </c>
      <c r="B24" s="93">
        <f>'Riepilogo Costi Gestione'!L8</f>
        <v>-3.5813639187587398E-7</v>
      </c>
      <c r="C24" s="93">
        <f>'Riepilogo Costi Gestione'!L21</f>
        <v>-1.6346699771574436E-8</v>
      </c>
      <c r="D24" s="93">
        <f>'Riepilogo Costi Gestione'!L34</f>
        <v>1.2296251390587098E-2</v>
      </c>
      <c r="E24" s="93">
        <f>'Riepilogo Costi Gestione'!L47</f>
        <v>1</v>
      </c>
      <c r="F24" s="93">
        <f>'Riepilogo Costi Gestione'!L62</f>
        <v>1</v>
      </c>
      <c r="G24" s="85">
        <f>'Costi investimento'!S73</f>
        <v>-5.8127426484366751E-5</v>
      </c>
      <c r="H24" s="85">
        <f>'Costi investimento'!Y73</f>
        <v>-2.0581753776358624E-3</v>
      </c>
      <c r="I24" s="85">
        <f>'Costi investimento'!AK73</f>
        <v>-1.3938116816891721E-4</v>
      </c>
      <c r="J24" s="85">
        <f>'Costi investimento'!AE73</f>
        <v>-4.0192935206073699E-5</v>
      </c>
      <c r="M24" s="125">
        <v>-0.01</v>
      </c>
      <c r="N24" s="126">
        <f>'Riepilogo Costi Gestione'!J8</f>
        <v>38895138.81400793</v>
      </c>
      <c r="O24" s="126">
        <f>'Riepilogo Costi Gestione'!J21</f>
        <v>38895125.520055175</v>
      </c>
      <c r="P24" s="126">
        <f>'Riepilogo Costi Gestione'!J34</f>
        <v>38416860.650803246</v>
      </c>
      <c r="Q24" s="126">
        <f>'Riepilogo Costi Gestione'!J34</f>
        <v>38416860.650803246</v>
      </c>
      <c r="R24" s="126">
        <f>'Riepilogo Costi Gestione'!J62</f>
        <v>0</v>
      </c>
      <c r="S24" s="126">
        <f>'Costi investimento'!Q73</f>
        <v>38897385.757760555</v>
      </c>
      <c r="T24" s="126">
        <f>'Costi investimento'!W73</f>
        <v>38975177.872595072</v>
      </c>
      <c r="U24" s="126">
        <f>'Costi investimento'!AI73</f>
        <v>38900546.132190682</v>
      </c>
      <c r="V24" s="126">
        <f>'Costi investimento'!AC73</f>
        <v>38896688.193482548</v>
      </c>
    </row>
    <row r="25" spans="1:22" x14ac:dyDescent="0.25">
      <c r="A25" s="103">
        <v>1.01</v>
      </c>
      <c r="B25" s="93">
        <f>'Riepilogo Costi Gestione'!L9</f>
        <v>3.5813639176485168E-7</v>
      </c>
      <c r="C25" s="93">
        <f>'Riepilogo Costi Gestione'!L22</f>
        <v>1.6346700326685948E-8</v>
      </c>
      <c r="D25" s="93">
        <f>'Riepilogo Costi Gestione'!L35</f>
        <v>-1.2296251390587321E-2</v>
      </c>
      <c r="E25" s="93">
        <f>'Riepilogo Costi Gestione'!L48</f>
        <v>1</v>
      </c>
      <c r="F25" s="93">
        <f>'Riepilogo Costi Gestione'!L63</f>
        <v>1</v>
      </c>
      <c r="G25" s="85">
        <f>'Costi investimento'!S74</f>
        <v>5.8127426484588796E-5</v>
      </c>
      <c r="H25" s="85">
        <f>'Costi investimento'!Y74</f>
        <v>2.0581753776360845E-3</v>
      </c>
      <c r="I25" s="85">
        <f>'Costi investimento'!AK74</f>
        <v>1.3938116816902824E-4</v>
      </c>
      <c r="J25" s="85">
        <f>'Costi investimento'!AE74</f>
        <v>4.0192935206295743E-5</v>
      </c>
      <c r="M25" s="125">
        <v>0.01</v>
      </c>
      <c r="N25" s="126">
        <f>'Riepilogo Costi Gestione'!J9</f>
        <v>38895110.954488561</v>
      </c>
      <c r="O25" s="126">
        <f>'Riepilogo Costi Gestione'!J22</f>
        <v>38895124.248441294</v>
      </c>
      <c r="P25" s="126">
        <f>'Riepilogo Costi Gestione'!J35</f>
        <v>39373389.117693245</v>
      </c>
      <c r="Q25" s="126">
        <f>'Riepilogo Costi Gestione'!J35</f>
        <v>39373389.117693245</v>
      </c>
      <c r="R25" s="126">
        <f>'Riepilogo Costi Gestione'!J63</f>
        <v>0</v>
      </c>
      <c r="S25" s="126">
        <f>'Costi investimento'!Q74</f>
        <v>38892864.010735922</v>
      </c>
      <c r="T25" s="126">
        <f>'Costi investimento'!W74</f>
        <v>38815071.895901404</v>
      </c>
      <c r="U25" s="126">
        <f>'Costi investimento'!AI74</f>
        <v>38889703.636305794</v>
      </c>
      <c r="V25" s="126">
        <f>'Costi investimento'!AC74</f>
        <v>38893561.575013928</v>
      </c>
    </row>
    <row r="26" spans="1:22" x14ac:dyDescent="0.25">
      <c r="A26" s="103">
        <v>1.02</v>
      </c>
      <c r="B26" s="93">
        <f>'Riepilogo Costi Gestione'!L10</f>
        <v>7.1627278330765876E-7</v>
      </c>
      <c r="C26" s="93">
        <f>'Riepilogo Costi Gestione'!L23</f>
        <v>3.2693400320304988E-8</v>
      </c>
      <c r="D26" s="93">
        <f>'Riepilogo Costi Gestione'!L36</f>
        <v>-2.4592502781175307E-2</v>
      </c>
      <c r="E26" s="93">
        <f>'Riepilogo Costi Gestione'!L49</f>
        <v>1</v>
      </c>
      <c r="F26" s="93">
        <f>'Riepilogo Costi Gestione'!L64</f>
        <v>1</v>
      </c>
      <c r="G26" s="85">
        <f>'Costi investimento'!S75</f>
        <v>1.1625485296884452E-4</v>
      </c>
      <c r="H26" s="85">
        <f>'Costi investimento'!Y75</f>
        <v>4.116350755272058E-3</v>
      </c>
      <c r="I26" s="85">
        <f>'Costi investimento'!AK75</f>
        <v>2.787623363377234E-4</v>
      </c>
      <c r="J26" s="85">
        <f>'Costi investimento'!AE75</f>
        <v>8.0385870412369442E-5</v>
      </c>
      <c r="M26" s="125">
        <v>0.02</v>
      </c>
      <c r="N26" s="126">
        <f>'Riepilogo Costi Gestione'!J10</f>
        <v>38895097.024728887</v>
      </c>
      <c r="O26" s="126">
        <f>'Riepilogo Costi Gestione'!J23</f>
        <v>38895123.612634353</v>
      </c>
      <c r="P26" s="126">
        <f>'Riepilogo Costi Gestione'!J36</f>
        <v>39851653.351138271</v>
      </c>
      <c r="Q26" s="126">
        <f>'Riepilogo Costi Gestione'!J36</f>
        <v>39851653.351138271</v>
      </c>
      <c r="R26" s="126">
        <f>'Riepilogo Costi Gestione'!J64</f>
        <v>0</v>
      </c>
      <c r="S26" s="126">
        <f>'Costi investimento'!Q75</f>
        <v>38890603.137223616</v>
      </c>
      <c r="T26" s="126">
        <f>'Costi investimento'!W75</f>
        <v>38735018.907554567</v>
      </c>
      <c r="U26" s="126">
        <f>'Costi investimento'!AI75</f>
        <v>38884282.388363361</v>
      </c>
      <c r="V26" s="126">
        <f>'Costi investimento'!AC75</f>
        <v>38891998.265779622</v>
      </c>
    </row>
    <row r="27" spans="1:22" x14ac:dyDescent="0.25">
      <c r="A27" s="103">
        <v>1.05</v>
      </c>
      <c r="B27" s="93">
        <f>'Riepilogo Costi Gestione'!L11</f>
        <v>1.7906819583801692E-6</v>
      </c>
      <c r="C27" s="93">
        <f>'Riepilogo Costi Gestione'!L24</f>
        <v>8.1733500412184412E-8</v>
      </c>
      <c r="D27" s="93">
        <f>'Riepilogo Costi Gestione'!L37</f>
        <v>-6.1481256952936825E-2</v>
      </c>
      <c r="E27" s="93">
        <f>'Riepilogo Costi Gestione'!L50</f>
        <v>1</v>
      </c>
      <c r="F27" s="93">
        <f>'Riepilogo Costi Gestione'!L65</f>
        <v>1</v>
      </c>
      <c r="G27" s="85">
        <f>'Costi investimento'!S76</f>
        <v>2.9063713242261091E-4</v>
      </c>
      <c r="H27" s="85">
        <f>'Costi investimento'!Y76</f>
        <v>1.02908768881802E-2</v>
      </c>
      <c r="I27" s="85">
        <f>'Costi investimento'!AK76</f>
        <v>6.9690584084514118E-4</v>
      </c>
      <c r="J27" s="85">
        <f>'Costi investimento'!AE76</f>
        <v>2.0096467603114565E-4</v>
      </c>
      <c r="M27" s="125">
        <v>0.05</v>
      </c>
      <c r="N27" s="126">
        <f>'Riepilogo Costi Gestione'!J11</f>
        <v>38895055.235449843</v>
      </c>
      <c r="O27" s="126">
        <f>'Riepilogo Costi Gestione'!J24</f>
        <v>38895121.705213539</v>
      </c>
      <c r="P27" s="126">
        <f>'Riepilogo Costi Gestione'!J37</f>
        <v>41286446.051473275</v>
      </c>
      <c r="Q27" s="126">
        <f>'Riepilogo Costi Gestione'!J37</f>
        <v>41286446.051473275</v>
      </c>
      <c r="R27" s="126">
        <f>'Riepilogo Costi Gestione'!J65</f>
        <v>0</v>
      </c>
      <c r="S27" s="126">
        <f>'Costi investimento'!Q76</f>
        <v>38883820.516686663</v>
      </c>
      <c r="T27" s="126">
        <f>'Costi investimento'!W76</f>
        <v>38494859.942514047</v>
      </c>
      <c r="U27" s="126">
        <f>'Costi investimento'!AI76</f>
        <v>38868018.644536011</v>
      </c>
      <c r="V27" s="126">
        <f>'Costi investimento'!AC76</f>
        <v>38887308.338076688</v>
      </c>
    </row>
    <row r="28" spans="1:22" x14ac:dyDescent="0.25">
      <c r="A28" s="103">
        <v>1.1000000000000001</v>
      </c>
      <c r="B28" s="93">
        <f>'Riepilogo Costi Gestione'!L12</f>
        <v>3.5813639166493161E-6</v>
      </c>
      <c r="C28" s="93">
        <f>'Riepilogo Costi Gestione'!L25</f>
        <v>1.6346700038027961E-7</v>
      </c>
      <c r="D28" s="93">
        <f>'Riepilogo Costi Gestione'!L38</f>
        <v>-0.12296251390587343</v>
      </c>
      <c r="E28" s="93">
        <f>'Riepilogo Costi Gestione'!L51</f>
        <v>1</v>
      </c>
      <c r="F28" s="93">
        <f>'Riepilogo Costi Gestione'!L66</f>
        <v>1</v>
      </c>
      <c r="G28" s="85">
        <f>'Costi investimento'!S77</f>
        <v>5.8127426484488876E-4</v>
      </c>
      <c r="H28" s="85">
        <f>'Costi investimento'!Y77</f>
        <v>2.058175377636029E-2</v>
      </c>
      <c r="I28" s="85">
        <f>'Costi investimento'!AK77</f>
        <v>1.3938116816899493E-3</v>
      </c>
      <c r="J28" s="85">
        <f>'Costi investimento'!AE77</f>
        <v>4.0192935206173619E-4</v>
      </c>
      <c r="M28" s="125">
        <v>0.1</v>
      </c>
      <c r="N28" s="126">
        <f>'Riepilogo Costi Gestione'!J12</f>
        <v>38894985.586651444</v>
      </c>
      <c r="O28" s="126">
        <f>'Riepilogo Costi Gestione'!J25</f>
        <v>38895118.526178844</v>
      </c>
      <c r="P28" s="126">
        <f>'Riepilogo Costi Gestione'!J38</f>
        <v>43677767.2186983</v>
      </c>
      <c r="Q28" s="126">
        <f>'Riepilogo Costi Gestione'!J38</f>
        <v>43677767.2186983</v>
      </c>
      <c r="R28" s="126">
        <f>'Riepilogo Costi Gestione'!J66</f>
        <v>0</v>
      </c>
      <c r="S28" s="126">
        <f>'Costi investimento'!Q77</f>
        <v>38872516.149125099</v>
      </c>
      <c r="T28" s="126">
        <f>'Costi investimento'!W77</f>
        <v>38094595.00077986</v>
      </c>
      <c r="U28" s="126">
        <f>'Costi investimento'!AI77</f>
        <v>38840912.404823788</v>
      </c>
      <c r="V28" s="126">
        <f>'Costi investimento'!AC77</f>
        <v>38879491.791905157</v>
      </c>
    </row>
    <row r="29" spans="1:22" x14ac:dyDescent="0.25">
      <c r="A29" s="103">
        <v>1.25</v>
      </c>
      <c r="B29" s="93">
        <f>'Riepilogo Costi Gestione'!L13</f>
        <v>8.9534097915677791E-6</v>
      </c>
      <c r="C29" s="93">
        <f>'Riepilogo Costi Gestione'!L26</f>
        <v>4.0866750072865443E-7</v>
      </c>
      <c r="D29" s="93">
        <f>'Riepilogo Costi Gestione'!L39</f>
        <v>-0.30740628476468435</v>
      </c>
      <c r="E29" s="93">
        <f>'Riepilogo Costi Gestione'!L52</f>
        <v>1</v>
      </c>
      <c r="F29" s="93">
        <f>'Riepilogo Costi Gestione'!L67</f>
        <v>1</v>
      </c>
      <c r="G29" s="85">
        <f>'Costi investimento'!S78</f>
        <v>1.4531856621121664E-3</v>
      </c>
      <c r="H29" s="85">
        <f>'Costi investimento'!Y78</f>
        <v>5.1454384440900558E-2</v>
      </c>
      <c r="I29" s="85">
        <f>'Costi investimento'!AK78</f>
        <v>3.4845292042249287E-3</v>
      </c>
      <c r="J29" s="85">
        <f>'Costi investimento'!AE78</f>
        <v>1.0048233801549511E-3</v>
      </c>
      <c r="M29" s="125">
        <v>0.25</v>
      </c>
      <c r="N29" s="126">
        <f>'Riepilogo Costi Gestione'!J13</f>
        <v>38894776.640256263</v>
      </c>
      <c r="O29" s="126">
        <f>'Riepilogo Costi Gestione'!J26</f>
        <v>38895108.989074767</v>
      </c>
      <c r="P29" s="126">
        <f>'Riepilogo Costi Gestione'!J39</f>
        <v>50851730.720373414</v>
      </c>
      <c r="Q29" s="126">
        <f>'Riepilogo Costi Gestione'!J39</f>
        <v>50851730.720373414</v>
      </c>
      <c r="R29" s="126">
        <f>'Riepilogo Costi Gestione'!J67</f>
        <v>0</v>
      </c>
      <c r="S29" s="126">
        <f>'Costi investimento'!Q78</f>
        <v>38838603.046440393</v>
      </c>
      <c r="T29" s="126">
        <f>'Costi investimento'!W78</f>
        <v>36893800.17557729</v>
      </c>
      <c r="U29" s="126">
        <f>'Costi investimento'!AI78</f>
        <v>38759593.685687102</v>
      </c>
      <c r="V29" s="126">
        <f>'Costi investimento'!AC78</f>
        <v>38856042.153390504</v>
      </c>
    </row>
    <row r="30" spans="1:22" x14ac:dyDescent="0.25">
      <c r="N30" s="124"/>
      <c r="O30" s="124"/>
      <c r="P30" s="124"/>
      <c r="Q30" s="124"/>
      <c r="R30" s="124"/>
      <c r="S30" s="124"/>
      <c r="T30" s="124"/>
      <c r="U30" s="124"/>
      <c r="V30" s="124"/>
    </row>
    <row r="32" spans="1:22" s="110" customFormat="1" ht="11.25" x14ac:dyDescent="0.2">
      <c r="A32" s="243" t="s">
        <v>154</v>
      </c>
      <c r="B32" s="243"/>
      <c r="C32" s="243"/>
      <c r="D32" s="243"/>
      <c r="E32" s="243"/>
      <c r="F32" s="243"/>
      <c r="G32" s="243"/>
      <c r="H32" s="243"/>
      <c r="I32" s="243"/>
      <c r="J32" s="243"/>
    </row>
    <row r="33" spans="1:32" s="111" customFormat="1" ht="11.25" x14ac:dyDescent="0.2">
      <c r="A33" s="244" t="s">
        <v>153</v>
      </c>
      <c r="B33" s="249" t="s">
        <v>168</v>
      </c>
      <c r="C33" s="249"/>
      <c r="D33" s="249"/>
      <c r="E33" s="249"/>
      <c r="F33" s="249"/>
      <c r="G33" s="249"/>
      <c r="H33" s="249"/>
      <c r="I33" s="249"/>
      <c r="J33" s="249"/>
    </row>
    <row r="34" spans="1:32" s="111" customFormat="1" ht="45" x14ac:dyDescent="0.2">
      <c r="A34" s="244"/>
      <c r="B34" s="112" t="s">
        <v>5</v>
      </c>
      <c r="C34" s="113" t="s">
        <v>6</v>
      </c>
      <c r="D34" s="113" t="s">
        <v>7</v>
      </c>
      <c r="E34" s="114" t="s">
        <v>8</v>
      </c>
      <c r="F34" s="114" t="s">
        <v>12</v>
      </c>
      <c r="G34" s="115" t="s">
        <v>167</v>
      </c>
      <c r="H34" s="116" t="s">
        <v>166</v>
      </c>
      <c r="I34" s="116" t="s">
        <v>164</v>
      </c>
      <c r="J34" s="115" t="s">
        <v>165</v>
      </c>
    </row>
    <row r="35" spans="1:32" s="110" customFormat="1" ht="11.25" x14ac:dyDescent="0.2">
      <c r="A35" s="117">
        <v>-0.01</v>
      </c>
      <c r="B35" s="118">
        <v>3.0604666417244353E-5</v>
      </c>
      <c r="C35" s="118">
        <v>2.0853819525434858E-5</v>
      </c>
      <c r="D35" s="118">
        <v>2.0163724332444843E-5</v>
      </c>
      <c r="E35" s="118">
        <v>8.9347530553007815E-6</v>
      </c>
      <c r="F35" s="118">
        <v>-1.3003184244908539E-5</v>
      </c>
      <c r="G35" s="119">
        <v>7.0436534165829734E-5</v>
      </c>
      <c r="H35" s="119">
        <v>1.0990919762648987E-3</v>
      </c>
      <c r="I35" s="119">
        <v>5.3855729777674277E-5</v>
      </c>
      <c r="J35" s="119">
        <v>8.7640859888105105E-5</v>
      </c>
    </row>
    <row r="36" spans="1:32" s="110" customFormat="1" ht="12" thickBot="1" x14ac:dyDescent="0.25">
      <c r="A36" s="117">
        <v>0.01</v>
      </c>
      <c r="B36" s="118">
        <v>-3.0604666417799464E-5</v>
      </c>
      <c r="C36" s="118">
        <v>-2.0853819526100992E-5</v>
      </c>
      <c r="D36" s="118">
        <v>-2.0163724332888933E-5</v>
      </c>
      <c r="E36" s="118">
        <v>-8.934753055855893E-6</v>
      </c>
      <c r="F36" s="118">
        <v>1.3003184244131383E-5</v>
      </c>
      <c r="G36" s="119">
        <v>-7.0436534165940756E-5</v>
      </c>
      <c r="H36" s="119">
        <v>-1.0990919762647877E-3</v>
      </c>
      <c r="I36" s="119">
        <v>-5.3855729777785299E-5</v>
      </c>
      <c r="J36" s="119">
        <v>-8.7640859888216127E-5</v>
      </c>
    </row>
    <row r="37" spans="1:32" s="121" customFormat="1" ht="23.25" thickBot="1" x14ac:dyDescent="0.25">
      <c r="A37" s="120" t="s">
        <v>170</v>
      </c>
      <c r="B37" s="120" t="s">
        <v>169</v>
      </c>
      <c r="C37" s="120" t="s">
        <v>169</v>
      </c>
      <c r="D37" s="120" t="s">
        <v>169</v>
      </c>
      <c r="E37" s="120" t="s">
        <v>169</v>
      </c>
      <c r="F37" s="120" t="s">
        <v>169</v>
      </c>
      <c r="G37" s="120" t="s">
        <v>169</v>
      </c>
      <c r="H37" s="120" t="s">
        <v>169</v>
      </c>
      <c r="I37" s="120" t="s">
        <v>169</v>
      </c>
      <c r="J37" s="120" t="s">
        <v>169</v>
      </c>
      <c r="M37" s="237" t="s">
        <v>154</v>
      </c>
      <c r="N37" s="238"/>
      <c r="O37" s="238"/>
      <c r="P37" s="238"/>
      <c r="Q37" s="238"/>
      <c r="R37" s="238"/>
      <c r="S37" s="238"/>
      <c r="T37" s="238"/>
      <c r="U37" s="238"/>
      <c r="V37" s="239"/>
      <c r="Y37" s="237" t="s">
        <v>155</v>
      </c>
      <c r="Z37" s="238"/>
      <c r="AA37" s="238"/>
      <c r="AB37" s="238"/>
      <c r="AC37" s="238"/>
      <c r="AD37" s="238"/>
      <c r="AE37" s="238"/>
      <c r="AF37" s="239"/>
    </row>
    <row r="38" spans="1:32" s="110" customFormat="1" ht="12" thickBot="1" x14ac:dyDescent="0.25">
      <c r="B38" s="122"/>
      <c r="C38" s="122"/>
      <c r="D38" s="122"/>
      <c r="E38" s="122"/>
      <c r="F38" s="122"/>
      <c r="G38" s="122"/>
      <c r="H38" s="122"/>
      <c r="I38" s="122"/>
      <c r="J38" s="122"/>
      <c r="M38" s="240" t="s">
        <v>153</v>
      </c>
      <c r="N38" s="237" t="s">
        <v>168</v>
      </c>
      <c r="O38" s="238"/>
      <c r="P38" s="238"/>
      <c r="Q38" s="238"/>
      <c r="R38" s="238"/>
      <c r="S38" s="238"/>
      <c r="T38" s="238"/>
      <c r="U38" s="238"/>
      <c r="V38" s="239"/>
      <c r="Y38" s="240" t="s">
        <v>153</v>
      </c>
      <c r="Z38" s="237" t="s">
        <v>168</v>
      </c>
      <c r="AA38" s="238"/>
      <c r="AB38" s="238"/>
      <c r="AC38" s="238"/>
      <c r="AD38" s="238"/>
      <c r="AE38" s="238"/>
      <c r="AF38" s="239"/>
    </row>
    <row r="39" spans="1:32" s="110" customFormat="1" ht="45.75" thickBot="1" x14ac:dyDescent="0.25">
      <c r="A39" s="243" t="s">
        <v>155</v>
      </c>
      <c r="B39" s="243"/>
      <c r="C39" s="243"/>
      <c r="D39" s="243"/>
      <c r="E39" s="243"/>
      <c r="F39" s="243"/>
      <c r="G39" s="243"/>
      <c r="H39" s="243"/>
      <c r="I39" s="243"/>
      <c r="J39" s="243"/>
      <c r="M39" s="241"/>
      <c r="N39" s="204" t="s">
        <v>5</v>
      </c>
      <c r="O39" s="205" t="s">
        <v>6</v>
      </c>
      <c r="P39" s="205" t="s">
        <v>7</v>
      </c>
      <c r="Q39" s="113" t="s">
        <v>10</v>
      </c>
      <c r="R39" s="205" t="s">
        <v>12</v>
      </c>
      <c r="S39" s="206" t="s">
        <v>167</v>
      </c>
      <c r="T39" s="206" t="s">
        <v>166</v>
      </c>
      <c r="U39" s="206" t="s">
        <v>164</v>
      </c>
      <c r="V39" s="206" t="s">
        <v>165</v>
      </c>
      <c r="Y39" s="241"/>
      <c r="Z39" s="205" t="s">
        <v>6</v>
      </c>
      <c r="AA39" s="205" t="s">
        <v>7</v>
      </c>
      <c r="AB39" s="113" t="s">
        <v>10</v>
      </c>
      <c r="AC39" s="206" t="s">
        <v>167</v>
      </c>
      <c r="AD39" s="206" t="s">
        <v>166</v>
      </c>
      <c r="AE39" s="206" t="s">
        <v>164</v>
      </c>
      <c r="AF39" s="206" t="s">
        <v>165</v>
      </c>
    </row>
    <row r="40" spans="1:32" s="111" customFormat="1" ht="12" thickBot="1" x14ac:dyDescent="0.25">
      <c r="A40" s="244" t="s">
        <v>153</v>
      </c>
      <c r="B40" s="248" t="s">
        <v>168</v>
      </c>
      <c r="C40" s="248"/>
      <c r="D40" s="248"/>
      <c r="E40" s="248"/>
      <c r="F40" s="248"/>
      <c r="G40" s="248"/>
      <c r="H40" s="248"/>
      <c r="I40" s="248"/>
      <c r="J40" s="248"/>
      <c r="M40" s="207">
        <v>-0.01</v>
      </c>
      <c r="N40" s="208">
        <v>3.0000000000000001E-5</v>
      </c>
      <c r="O40" s="215">
        <f>'Riepilogo Costi Gestione'!K9</f>
        <v>3.776284804857255E-7</v>
      </c>
      <c r="P40" s="223">
        <f>'Riepilogo Costi Gestione'!K22</f>
        <v>1.9561200992335159E-8</v>
      </c>
      <c r="Q40" s="214">
        <f>'Riepilogo Costi Gestione'!K35</f>
        <v>-1.2994206843666811E-2</v>
      </c>
      <c r="R40" s="208">
        <v>-1.0000000000000001E-5</v>
      </c>
      <c r="S40" s="224">
        <f>'Costi investimento'!R73</f>
        <v>-6.9063328867358109E-5</v>
      </c>
      <c r="T40" s="216">
        <f>'Costi investimento'!X73</f>
        <v>-2.697187947275248E-3</v>
      </c>
      <c r="U40" s="224">
        <f>'Costi investimento'!AJ73</f>
        <v>-1.7702972956046281E-4</v>
      </c>
      <c r="V40" s="224">
        <f>'Costi investimento'!AD73</f>
        <v>-5.0528648281922273E-5</v>
      </c>
      <c r="Y40" s="207">
        <v>-0.01</v>
      </c>
      <c r="Z40" s="223">
        <f>'Riepilogo Costi Gestione'!L9</f>
        <v>3.5813639176485168E-7</v>
      </c>
      <c r="AA40" s="223">
        <f>'Riepilogo Costi Gestione'!L22</f>
        <v>1.6346700326685948E-8</v>
      </c>
      <c r="AB40" s="214">
        <f>'Riepilogo Costi Gestione'!L35</f>
        <v>-1.2296251390587321E-2</v>
      </c>
      <c r="AC40" s="224">
        <f>'Costi investimento'!S73</f>
        <v>-5.8127426484366751E-5</v>
      </c>
      <c r="AD40" s="225">
        <f>'Costi investimento'!Y73</f>
        <v>-2.0581753776358624E-3</v>
      </c>
      <c r="AE40" s="224">
        <f>-'Costi investimento'!AK73</f>
        <v>1.3938116816891721E-4</v>
      </c>
      <c r="AF40" s="224">
        <f>-'Costi investimento'!AE73</f>
        <v>4.0192935206073699E-5</v>
      </c>
    </row>
    <row r="41" spans="1:32" s="111" customFormat="1" ht="45.75" thickBot="1" x14ac:dyDescent="0.25">
      <c r="A41" s="244"/>
      <c r="B41" s="112" t="s">
        <v>5</v>
      </c>
      <c r="C41" s="113" t="s">
        <v>6</v>
      </c>
      <c r="D41" s="113" t="s">
        <v>7</v>
      </c>
      <c r="E41" s="114" t="s">
        <v>8</v>
      </c>
      <c r="F41" s="114" t="s">
        <v>12</v>
      </c>
      <c r="G41" s="115" t="s">
        <v>167</v>
      </c>
      <c r="H41" s="116" t="s">
        <v>166</v>
      </c>
      <c r="I41" s="116" t="s">
        <v>164</v>
      </c>
      <c r="J41" s="115" t="s">
        <v>165</v>
      </c>
      <c r="M41" s="207">
        <v>0.01</v>
      </c>
      <c r="N41" s="208">
        <v>-3.0000000000000001E-5</v>
      </c>
      <c r="O41" s="215">
        <f>'Riepilogo Costi Gestione'!K10</f>
        <v>7.5525696163758482E-7</v>
      </c>
      <c r="P41" s="223">
        <f>'Riepilogo Costi Gestione'!K23</f>
        <v>3.9122401651603411E-8</v>
      </c>
      <c r="Q41" s="214">
        <f>'Riepilogo Costi Gestione'!K36</f>
        <v>-2.5988413687334067E-2</v>
      </c>
      <c r="R41" s="208">
        <v>1.0000000000000001E-5</v>
      </c>
      <c r="S41" s="224">
        <f>'Costi investimento'!R74</f>
        <v>6.9063328867691176E-5</v>
      </c>
      <c r="T41" s="216">
        <f>'Costi investimento'!X74</f>
        <v>2.6971879472756921E-3</v>
      </c>
      <c r="U41" s="224">
        <f>'Costi investimento'!AJ74</f>
        <v>1.7702972956101792E-4</v>
      </c>
      <c r="V41" s="224">
        <f>'Costi investimento'!AD74</f>
        <v>5.0528648282477384E-5</v>
      </c>
      <c r="Y41" s="207">
        <v>0.01</v>
      </c>
      <c r="Z41" s="223">
        <f>'Riepilogo Costi Gestione'!L10</f>
        <v>7.1627278330765876E-7</v>
      </c>
      <c r="AA41" s="223">
        <f>'Riepilogo Costi Gestione'!L23</f>
        <v>3.2693400320304988E-8</v>
      </c>
      <c r="AB41" s="214">
        <f>'Riepilogo Costi Gestione'!L36</f>
        <v>-2.4592502781175307E-2</v>
      </c>
      <c r="AC41" s="224">
        <f>'Costi investimento'!S74</f>
        <v>5.8127426484588796E-5</v>
      </c>
      <c r="AD41" s="225">
        <f>'Costi investimento'!Y74</f>
        <v>2.0581753776360845E-3</v>
      </c>
      <c r="AE41" s="224">
        <f>-'Costi investimento'!AK74</f>
        <v>-1.3938116816902824E-4</v>
      </c>
      <c r="AF41" s="224">
        <f>-'Costi investimento'!AE74</f>
        <v>-4.0192935206295743E-5</v>
      </c>
    </row>
    <row r="42" spans="1:32" s="110" customFormat="1" ht="23.25" thickBot="1" x14ac:dyDescent="0.25">
      <c r="A42" s="117">
        <v>-0.01</v>
      </c>
      <c r="B42" s="118">
        <v>-2.2078517091239647E-5</v>
      </c>
      <c r="C42" s="118">
        <v>-1.5516603975918031E-5</v>
      </c>
      <c r="D42" s="118">
        <v>-1.4880652518423076E-5</v>
      </c>
      <c r="E42" s="118">
        <v>-6.4456215707053843E-6</v>
      </c>
      <c r="F42" s="118">
        <v>1.1407794161755191E-5</v>
      </c>
      <c r="G42" s="123">
        <v>-5.7679001690624787E-5</v>
      </c>
      <c r="H42" s="123">
        <v>-7.9588526093710144E-4</v>
      </c>
      <c r="I42" s="123">
        <v>-4.0378182240008442E-5</v>
      </c>
      <c r="J42" s="123">
        <v>-6.5708488712790114E-5</v>
      </c>
      <c r="M42" s="209" t="s">
        <v>170</v>
      </c>
      <c r="N42" s="210" t="s">
        <v>169</v>
      </c>
      <c r="O42" s="210" t="s">
        <v>169</v>
      </c>
      <c r="P42" s="210" t="s">
        <v>169</v>
      </c>
      <c r="Q42" s="210" t="s">
        <v>227</v>
      </c>
      <c r="R42" s="210" t="s">
        <v>169</v>
      </c>
      <c r="S42" s="210" t="s">
        <v>169</v>
      </c>
      <c r="T42" s="210" t="s">
        <v>239</v>
      </c>
      <c r="U42" s="210" t="s">
        <v>169</v>
      </c>
      <c r="V42" s="210" t="s">
        <v>169</v>
      </c>
      <c r="Y42" s="209" t="s">
        <v>170</v>
      </c>
      <c r="Z42" s="210" t="s">
        <v>169</v>
      </c>
      <c r="AA42" s="210" t="s">
        <v>169</v>
      </c>
      <c r="AB42" s="210" t="s">
        <v>227</v>
      </c>
      <c r="AC42" s="210" t="s">
        <v>169</v>
      </c>
      <c r="AD42" s="210" t="s">
        <v>240</v>
      </c>
      <c r="AE42" s="210" t="s">
        <v>169</v>
      </c>
      <c r="AF42" s="210" t="s">
        <v>169</v>
      </c>
    </row>
    <row r="43" spans="1:32" s="110" customFormat="1" ht="11.25" x14ac:dyDescent="0.2">
      <c r="A43" s="117">
        <v>0.01</v>
      </c>
      <c r="B43" s="118">
        <v>2.2078517091461691E-5</v>
      </c>
      <c r="C43" s="118">
        <v>1.5516603976917231E-5</v>
      </c>
      <c r="D43" s="118">
        <v>1.4880652518756143E-5</v>
      </c>
      <c r="E43" s="118">
        <v>6.4456215718156074E-6</v>
      </c>
      <c r="F43" s="118">
        <v>-1.1407794161089058E-5</v>
      </c>
      <c r="G43" s="123">
        <v>5.7679001690735809E-5</v>
      </c>
      <c r="H43" s="123">
        <v>7.9588526093710144E-4</v>
      </c>
      <c r="I43" s="123">
        <v>4.037818223989742E-5</v>
      </c>
      <c r="J43" s="123">
        <v>6.5708488712901136E-5</v>
      </c>
    </row>
    <row r="44" spans="1:32" s="121" customFormat="1" ht="22.5" x14ac:dyDescent="0.2">
      <c r="A44" s="120" t="s">
        <v>170</v>
      </c>
      <c r="B44" s="120" t="s">
        <v>169</v>
      </c>
      <c r="C44" s="120" t="s">
        <v>169</v>
      </c>
      <c r="D44" s="120" t="s">
        <v>169</v>
      </c>
      <c r="E44" s="120" t="s">
        <v>169</v>
      </c>
      <c r="F44" s="120" t="s">
        <v>169</v>
      </c>
      <c r="G44" s="120" t="s">
        <v>169</v>
      </c>
      <c r="H44" s="120" t="s">
        <v>169</v>
      </c>
      <c r="I44" s="120" t="s">
        <v>169</v>
      </c>
      <c r="J44" s="120" t="s">
        <v>169</v>
      </c>
    </row>
    <row r="45" spans="1:32" ht="15.75" x14ac:dyDescent="0.25">
      <c r="M45" s="211" t="s">
        <v>228</v>
      </c>
    </row>
    <row r="46" spans="1:32" ht="15.75" x14ac:dyDescent="0.25">
      <c r="M46" s="212" t="s">
        <v>229</v>
      </c>
    </row>
    <row r="47" spans="1:32" ht="15.75" x14ac:dyDescent="0.25">
      <c r="M47" s="213" t="s">
        <v>230</v>
      </c>
    </row>
    <row r="48" spans="1:32" ht="16.5" customHeight="1" x14ac:dyDescent="0.25">
      <c r="M48" s="213" t="s">
        <v>231</v>
      </c>
    </row>
  </sheetData>
  <mergeCells count="16">
    <mergeCell ref="A40:A41"/>
    <mergeCell ref="A33:A34"/>
    <mergeCell ref="A32:J32"/>
    <mergeCell ref="A39:J39"/>
    <mergeCell ref="M18:V18"/>
    <mergeCell ref="B40:J40"/>
    <mergeCell ref="B33:J33"/>
    <mergeCell ref="M37:V37"/>
    <mergeCell ref="M38:M39"/>
    <mergeCell ref="N38:V38"/>
    <mergeCell ref="Y37:AF37"/>
    <mergeCell ref="Y38:Y39"/>
    <mergeCell ref="Z38:AF38"/>
    <mergeCell ref="M3:V3"/>
    <mergeCell ref="M2:V2"/>
    <mergeCell ref="M17:V1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108C4-C1EE-4E45-9261-51C4573126CD}">
  <dimension ref="A1:AK91"/>
  <sheetViews>
    <sheetView topLeftCell="C1" zoomScale="85" zoomScaleNormal="85" workbookViewId="0">
      <selection activeCell="AG68" sqref="AG68:AI78"/>
    </sheetView>
  </sheetViews>
  <sheetFormatPr defaultRowHeight="15" x14ac:dyDescent="0.25"/>
  <cols>
    <col min="1" max="1" width="28.7109375" customWidth="1"/>
    <col min="2" max="2" width="19.28515625" style="22" customWidth="1"/>
    <col min="3" max="3" width="13.7109375" style="22" bestFit="1" customWidth="1"/>
    <col min="4" max="4" width="14.85546875" style="22" bestFit="1" customWidth="1"/>
    <col min="5" max="7" width="15.5703125" style="22" bestFit="1" customWidth="1"/>
    <col min="8" max="9" width="16.7109375" style="22" bestFit="1" customWidth="1"/>
    <col min="10" max="10" width="11.7109375" style="22" bestFit="1" customWidth="1"/>
    <col min="11" max="11" width="15.85546875" style="22" bestFit="1" customWidth="1"/>
    <col min="12" max="12" width="16.7109375" style="22" bestFit="1" customWidth="1"/>
    <col min="13" max="15" width="15.85546875" style="22" bestFit="1" customWidth="1"/>
    <col min="16" max="16" width="14.85546875" style="22" bestFit="1" customWidth="1"/>
    <col min="17" max="17" width="12.7109375" style="22" bestFit="1" customWidth="1"/>
    <col min="18" max="26" width="14.42578125" style="22" bestFit="1" customWidth="1"/>
    <col min="27" max="28" width="13.7109375" style="22" bestFit="1" customWidth="1"/>
    <col min="29" max="29" width="12.85546875" style="22" bestFit="1" customWidth="1"/>
    <col min="30" max="30" width="15.28515625" style="53" bestFit="1" customWidth="1"/>
    <col min="31" max="31" width="16.7109375" bestFit="1" customWidth="1"/>
    <col min="32" max="32" width="27.42578125" bestFit="1" customWidth="1"/>
    <col min="33" max="33" width="16.7109375" bestFit="1" customWidth="1"/>
    <col min="34" max="34" width="19.140625" bestFit="1" customWidth="1"/>
    <col min="35" max="35" width="15.5703125" bestFit="1" customWidth="1"/>
    <col min="37" max="37" width="27.85546875" bestFit="1" customWidth="1"/>
    <col min="38" max="38" width="72.28515625" bestFit="1" customWidth="1"/>
  </cols>
  <sheetData>
    <row r="1" spans="1:30" ht="15.75" thickBot="1" x14ac:dyDescent="0.3">
      <c r="H1" s="22" t="s">
        <v>204</v>
      </c>
      <c r="U1" s="23"/>
      <c r="V1" s="23"/>
      <c r="W1" s="23"/>
      <c r="X1" s="23"/>
      <c r="Y1" s="23"/>
      <c r="Z1" s="23"/>
      <c r="AA1" s="23"/>
      <c r="AB1" s="23"/>
      <c r="AC1" s="23"/>
      <c r="AD1" s="61"/>
    </row>
    <row r="2" spans="1:30" s="83" customFormat="1" x14ac:dyDescent="0.25">
      <c r="A2" s="278" t="s">
        <v>171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82"/>
      <c r="N2" s="82"/>
      <c r="O2" s="82"/>
      <c r="P2" s="82"/>
      <c r="Q2" s="82"/>
      <c r="R2" s="82"/>
      <c r="S2" s="82"/>
      <c r="T2" s="82"/>
      <c r="U2" s="61"/>
      <c r="V2" s="61"/>
      <c r="W2" s="61"/>
      <c r="X2" s="61"/>
      <c r="Y2" s="61"/>
      <c r="Z2" s="61"/>
      <c r="AA2" s="61"/>
      <c r="AB2" s="61"/>
      <c r="AC2" s="61"/>
      <c r="AD2" s="61"/>
    </row>
    <row r="3" spans="1:30" s="83" customFormat="1" x14ac:dyDescent="0.25">
      <c r="A3" s="133" t="s">
        <v>172</v>
      </c>
      <c r="B3" s="275"/>
      <c r="C3" s="275"/>
      <c r="D3" s="275"/>
      <c r="E3" s="275"/>
      <c r="F3" s="275"/>
      <c r="G3" s="128"/>
      <c r="H3" s="135">
        <f>SUM(H4:H16)</f>
        <v>12300000</v>
      </c>
      <c r="J3" s="82"/>
      <c r="K3" s="130"/>
      <c r="L3" s="135">
        <f>SUM(L4:L16)</f>
        <v>12300000</v>
      </c>
      <c r="M3" s="82"/>
      <c r="N3" s="82"/>
      <c r="O3" s="82"/>
      <c r="P3" s="82"/>
      <c r="Q3" s="82"/>
      <c r="R3" s="82"/>
      <c r="S3" s="82"/>
      <c r="T3" s="82"/>
      <c r="U3" s="61"/>
      <c r="V3" s="61"/>
      <c r="W3" s="61"/>
      <c r="X3" s="61"/>
      <c r="Y3" s="61"/>
      <c r="Z3" s="61"/>
      <c r="AA3" s="61"/>
      <c r="AB3" s="61"/>
      <c r="AC3" s="61"/>
      <c r="AD3" s="61"/>
    </row>
    <row r="4" spans="1:30" s="83" customFormat="1" x14ac:dyDescent="0.25">
      <c r="A4" s="133" t="s">
        <v>173</v>
      </c>
      <c r="B4" s="275"/>
      <c r="C4" s="275"/>
      <c r="D4" s="275"/>
      <c r="E4" s="275"/>
      <c r="F4" s="275"/>
      <c r="G4" s="179"/>
      <c r="H4" s="180">
        <f>L4*I4</f>
        <v>11113408.66</v>
      </c>
      <c r="I4" s="60">
        <v>1</v>
      </c>
      <c r="J4" s="82"/>
      <c r="K4" s="179"/>
      <c r="L4" s="220">
        <v>11113408.66</v>
      </c>
      <c r="M4" s="82"/>
      <c r="N4" s="82"/>
      <c r="O4" s="276"/>
      <c r="P4" s="277"/>
      <c r="Q4" s="220"/>
      <c r="R4" s="82"/>
      <c r="S4" s="82"/>
      <c r="T4" s="82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s="83" customFormat="1" x14ac:dyDescent="0.25">
      <c r="A5" s="133" t="s">
        <v>174</v>
      </c>
      <c r="B5" s="275"/>
      <c r="C5" s="275"/>
      <c r="D5" s="275"/>
      <c r="E5" s="275"/>
      <c r="F5" s="275"/>
      <c r="G5" s="179"/>
      <c r="H5" s="180">
        <f>L5*I5</f>
        <v>255000</v>
      </c>
      <c r="I5" s="60">
        <v>1</v>
      </c>
      <c r="J5" s="82"/>
      <c r="K5" s="179"/>
      <c r="L5" s="220">
        <v>255000</v>
      </c>
      <c r="M5" s="82"/>
      <c r="N5" s="82"/>
      <c r="O5" s="276"/>
      <c r="P5" s="277"/>
      <c r="Q5" s="220"/>
      <c r="R5" s="82"/>
      <c r="S5" s="82"/>
      <c r="T5" s="82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s="83" customFormat="1" x14ac:dyDescent="0.25">
      <c r="A6" s="280" t="s">
        <v>175</v>
      </c>
      <c r="B6" s="275" t="s">
        <v>176</v>
      </c>
      <c r="C6" s="275"/>
      <c r="D6" s="275"/>
      <c r="E6" s="275"/>
      <c r="F6" s="275"/>
      <c r="G6" s="181">
        <f>K6*$I$15</f>
        <v>20000</v>
      </c>
      <c r="H6" s="253"/>
      <c r="J6" s="82"/>
      <c r="K6" s="220">
        <v>20000</v>
      </c>
      <c r="L6" s="253"/>
      <c r="M6" s="82"/>
      <c r="N6" s="82"/>
      <c r="O6" s="221"/>
      <c r="P6" s="220"/>
      <c r="Q6" s="282"/>
      <c r="R6" s="82"/>
      <c r="S6" s="82"/>
      <c r="T6" s="82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s="83" customFormat="1" x14ac:dyDescent="0.25">
      <c r="A7" s="280"/>
      <c r="B7" s="275" t="s">
        <v>177</v>
      </c>
      <c r="C7" s="275"/>
      <c r="D7" s="275"/>
      <c r="E7" s="275"/>
      <c r="F7" s="275"/>
      <c r="G7" s="181">
        <f>K7*$I$15</f>
        <v>10000</v>
      </c>
      <c r="H7" s="253"/>
      <c r="J7" s="82"/>
      <c r="K7" s="220">
        <v>10000</v>
      </c>
      <c r="L7" s="253"/>
      <c r="M7" s="82"/>
      <c r="N7" s="82"/>
      <c r="O7" s="222"/>
      <c r="P7" s="220"/>
      <c r="Q7" s="283"/>
      <c r="R7" s="82"/>
      <c r="S7" s="82"/>
      <c r="T7" s="82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s="83" customFormat="1" x14ac:dyDescent="0.25">
      <c r="A8" s="280"/>
      <c r="B8" s="275" t="s">
        <v>121</v>
      </c>
      <c r="C8" s="275"/>
      <c r="D8" s="275"/>
      <c r="E8" s="275"/>
      <c r="F8" s="275"/>
      <c r="G8" s="181">
        <f>K8*I8</f>
        <v>213591.34</v>
      </c>
      <c r="H8" s="253"/>
      <c r="I8" s="60">
        <v>1</v>
      </c>
      <c r="J8" s="82"/>
      <c r="K8" s="220">
        <v>213591.34</v>
      </c>
      <c r="L8" s="253"/>
      <c r="M8" s="82"/>
      <c r="N8" s="82"/>
      <c r="O8" s="222"/>
      <c r="P8" s="220"/>
      <c r="Q8" s="283"/>
      <c r="R8" s="82"/>
      <c r="S8" s="82"/>
      <c r="T8" s="82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s="83" customFormat="1" x14ac:dyDescent="0.25">
      <c r="A9" s="280"/>
      <c r="B9" s="275" t="s">
        <v>178</v>
      </c>
      <c r="C9" s="275"/>
      <c r="D9" s="275"/>
      <c r="E9" s="275"/>
      <c r="F9" s="275"/>
      <c r="G9" s="181">
        <f t="shared" ref="G9:G15" si="0">K9*$I$15</f>
        <v>30000</v>
      </c>
      <c r="H9" s="253"/>
      <c r="J9" s="82"/>
      <c r="K9" s="220">
        <v>30000</v>
      </c>
      <c r="L9" s="253"/>
      <c r="M9" s="82"/>
      <c r="N9" s="82"/>
      <c r="O9" s="222"/>
      <c r="P9" s="220"/>
      <c r="Q9" s="283"/>
      <c r="R9" s="82"/>
      <c r="S9" s="82"/>
      <c r="T9" s="82"/>
      <c r="U9" s="61"/>
      <c r="V9" s="61"/>
      <c r="W9" s="61"/>
      <c r="X9" s="61"/>
      <c r="Y9" s="61"/>
      <c r="Z9" s="61"/>
      <c r="AA9" s="61"/>
      <c r="AB9" s="61"/>
      <c r="AC9" s="61"/>
      <c r="AD9" s="61"/>
    </row>
    <row r="10" spans="1:30" s="83" customFormat="1" x14ac:dyDescent="0.25">
      <c r="A10" s="280"/>
      <c r="B10" s="275" t="s">
        <v>179</v>
      </c>
      <c r="C10" s="275"/>
      <c r="D10" s="275"/>
      <c r="E10" s="275"/>
      <c r="F10" s="275"/>
      <c r="G10" s="181">
        <f t="shared" si="0"/>
        <v>190000</v>
      </c>
      <c r="H10" s="253"/>
      <c r="J10" s="82"/>
      <c r="K10" s="220">
        <v>190000</v>
      </c>
      <c r="L10" s="253"/>
      <c r="M10" s="82"/>
      <c r="N10" s="82"/>
      <c r="O10" s="222"/>
      <c r="P10" s="220"/>
      <c r="Q10" s="283"/>
      <c r="R10" s="82"/>
      <c r="S10" s="82"/>
      <c r="T10" s="82"/>
      <c r="U10" s="61"/>
      <c r="V10" s="61"/>
      <c r="W10" s="61"/>
      <c r="X10" s="61"/>
      <c r="Y10" s="61"/>
      <c r="Z10" s="61"/>
      <c r="AA10" s="61"/>
      <c r="AB10" s="61"/>
      <c r="AC10" s="61"/>
      <c r="AD10" s="61"/>
    </row>
    <row r="11" spans="1:30" s="83" customFormat="1" x14ac:dyDescent="0.25">
      <c r="A11" s="280"/>
      <c r="B11" s="275" t="s">
        <v>180</v>
      </c>
      <c r="C11" s="275"/>
      <c r="D11" s="275"/>
      <c r="E11" s="275"/>
      <c r="F11" s="275"/>
      <c r="G11" s="181">
        <f t="shared" si="0"/>
        <v>250000</v>
      </c>
      <c r="H11" s="253"/>
      <c r="J11" s="82"/>
      <c r="K11" s="220">
        <v>250000</v>
      </c>
      <c r="L11" s="253"/>
      <c r="M11" s="82"/>
      <c r="N11" s="82"/>
      <c r="O11" s="222"/>
      <c r="P11" s="220"/>
      <c r="Q11" s="283"/>
      <c r="R11" s="82"/>
      <c r="S11" s="82"/>
      <c r="T11" s="82"/>
      <c r="U11" s="61"/>
      <c r="V11" s="61"/>
      <c r="W11" s="61"/>
      <c r="X11" s="61"/>
      <c r="Y11" s="61"/>
      <c r="Z11" s="61"/>
      <c r="AA11" s="61"/>
      <c r="AB11" s="61"/>
      <c r="AC11" s="61"/>
      <c r="AD11" s="61"/>
    </row>
    <row r="12" spans="1:30" s="83" customFormat="1" x14ac:dyDescent="0.25">
      <c r="A12" s="280"/>
      <c r="B12" s="275" t="s">
        <v>181</v>
      </c>
      <c r="C12" s="275"/>
      <c r="D12" s="275"/>
      <c r="E12" s="275"/>
      <c r="F12" s="275"/>
      <c r="G12" s="181">
        <f t="shared" si="0"/>
        <v>130000</v>
      </c>
      <c r="H12" s="253"/>
      <c r="J12" s="82"/>
      <c r="K12" s="220">
        <v>130000</v>
      </c>
      <c r="L12" s="253"/>
      <c r="M12" s="82"/>
      <c r="N12" s="82"/>
      <c r="O12" s="222"/>
      <c r="P12" s="220"/>
      <c r="Q12" s="283"/>
      <c r="R12" s="82"/>
      <c r="S12" s="82"/>
      <c r="T12" s="82"/>
      <c r="U12" s="61"/>
      <c r="V12" s="61"/>
      <c r="W12" s="61"/>
      <c r="X12" s="61"/>
      <c r="Y12" s="61"/>
      <c r="Z12" s="61"/>
      <c r="AA12" s="61"/>
      <c r="AB12" s="61"/>
      <c r="AC12" s="61"/>
      <c r="AD12" s="61"/>
    </row>
    <row r="13" spans="1:30" s="83" customFormat="1" x14ac:dyDescent="0.25">
      <c r="A13" s="280"/>
      <c r="B13" s="275" t="s">
        <v>182</v>
      </c>
      <c r="C13" s="275"/>
      <c r="D13" s="275"/>
      <c r="E13" s="275"/>
      <c r="F13" s="275"/>
      <c r="G13" s="181">
        <f t="shared" si="0"/>
        <v>58000</v>
      </c>
      <c r="H13" s="253"/>
      <c r="J13" s="82"/>
      <c r="K13" s="220">
        <v>58000</v>
      </c>
      <c r="L13" s="253"/>
      <c r="M13" s="82"/>
      <c r="N13" s="82"/>
      <c r="O13" s="222"/>
      <c r="P13" s="220"/>
      <c r="Q13" s="283"/>
      <c r="R13" s="82"/>
      <c r="S13" s="82"/>
      <c r="T13" s="82"/>
      <c r="U13" s="61"/>
      <c r="V13" s="61"/>
      <c r="W13" s="61"/>
      <c r="X13" s="61"/>
      <c r="Y13" s="61"/>
      <c r="Z13" s="61"/>
      <c r="AA13" s="61"/>
      <c r="AB13" s="61"/>
      <c r="AC13" s="61"/>
      <c r="AD13" s="61"/>
    </row>
    <row r="14" spans="1:30" s="83" customFormat="1" x14ac:dyDescent="0.25">
      <c r="A14" s="280"/>
      <c r="B14" s="275" t="s">
        <v>183</v>
      </c>
      <c r="C14" s="275"/>
      <c r="D14" s="275"/>
      <c r="E14" s="275"/>
      <c r="F14" s="275"/>
      <c r="G14" s="181">
        <f t="shared" si="0"/>
        <v>15000</v>
      </c>
      <c r="H14" s="253"/>
      <c r="J14" s="82"/>
      <c r="K14" s="220">
        <v>15000</v>
      </c>
      <c r="L14" s="253"/>
      <c r="M14" s="82"/>
      <c r="N14" s="82"/>
      <c r="O14" s="222"/>
      <c r="P14" s="220"/>
      <c r="Q14" s="283"/>
      <c r="R14" s="82"/>
      <c r="S14" s="82"/>
      <c r="T14" s="82"/>
      <c r="U14" s="61"/>
      <c r="V14" s="61"/>
      <c r="W14" s="61"/>
      <c r="X14" s="61"/>
      <c r="Y14" s="61"/>
      <c r="Z14" s="61"/>
      <c r="AA14" s="61"/>
      <c r="AB14" s="61"/>
      <c r="AC14" s="61"/>
      <c r="AD14" s="61"/>
    </row>
    <row r="15" spans="1:30" s="83" customFormat="1" ht="15.75" thickBot="1" x14ac:dyDescent="0.3">
      <c r="A15" s="280"/>
      <c r="B15" s="275" t="s">
        <v>184</v>
      </c>
      <c r="C15" s="275"/>
      <c r="D15" s="275"/>
      <c r="E15" s="275"/>
      <c r="F15" s="275"/>
      <c r="G15" s="181">
        <f t="shared" si="0"/>
        <v>15000</v>
      </c>
      <c r="H15" s="254"/>
      <c r="I15" s="60">
        <v>1</v>
      </c>
      <c r="J15" s="82"/>
      <c r="K15" s="220">
        <v>15000</v>
      </c>
      <c r="L15" s="254"/>
      <c r="M15" s="82"/>
      <c r="N15" s="82"/>
      <c r="O15" s="222"/>
      <c r="P15" s="220"/>
      <c r="Q15" s="284"/>
      <c r="R15" s="82"/>
      <c r="S15" s="82"/>
      <c r="T15" s="82"/>
      <c r="U15" s="61"/>
      <c r="V15" s="61"/>
      <c r="W15" s="61"/>
      <c r="X15" s="61"/>
      <c r="Y15" s="61"/>
      <c r="Z15" s="61"/>
      <c r="AA15" s="61"/>
      <c r="AB15" s="61"/>
      <c r="AC15" s="61"/>
      <c r="AD15" s="61"/>
    </row>
    <row r="16" spans="1:30" s="83" customFormat="1" ht="15.75" thickBot="1" x14ac:dyDescent="0.3">
      <c r="A16" s="281"/>
      <c r="B16" s="275"/>
      <c r="C16" s="275"/>
      <c r="D16" s="275"/>
      <c r="E16" s="275"/>
      <c r="F16" s="275"/>
      <c r="G16" s="134" t="s">
        <v>71</v>
      </c>
      <c r="H16" s="136">
        <f>SUM(G6:G15)</f>
        <v>931591.34</v>
      </c>
      <c r="I16" s="82"/>
      <c r="J16" s="82"/>
      <c r="K16" s="134" t="s">
        <v>71</v>
      </c>
      <c r="L16" s="136">
        <f>SUM(K6:K15)</f>
        <v>931591.34</v>
      </c>
      <c r="M16" s="82"/>
      <c r="N16" s="82"/>
      <c r="O16" s="82"/>
      <c r="P16" s="82"/>
      <c r="Q16" s="82"/>
      <c r="R16" s="82"/>
      <c r="S16" s="82"/>
      <c r="T16" s="82"/>
      <c r="U16" s="61"/>
      <c r="V16" s="61"/>
      <c r="W16" s="61"/>
      <c r="X16" s="61"/>
      <c r="Y16" s="61"/>
      <c r="Z16" s="61"/>
      <c r="AA16" s="61"/>
      <c r="AB16" s="61"/>
      <c r="AC16" s="61"/>
      <c r="AD16" s="61"/>
    </row>
    <row r="17" spans="1:33" s="83" customFormat="1" x14ac:dyDescent="0.25"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61"/>
      <c r="V17" s="61"/>
      <c r="W17" s="61"/>
      <c r="X17" s="61"/>
      <c r="Y17" s="61"/>
      <c r="Z17" s="61"/>
      <c r="AA17" s="61"/>
      <c r="AB17" s="61"/>
      <c r="AC17" s="61"/>
      <c r="AD17" s="61"/>
    </row>
    <row r="18" spans="1:33" s="83" customFormat="1" x14ac:dyDescent="0.25"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61"/>
      <c r="V18" s="61"/>
      <c r="W18" s="61"/>
      <c r="X18" s="61"/>
      <c r="Y18" s="61"/>
      <c r="Z18" s="61"/>
      <c r="AA18" s="61"/>
      <c r="AB18" s="61"/>
      <c r="AC18" s="61"/>
      <c r="AD18" s="61"/>
    </row>
    <row r="19" spans="1:33" s="83" customFormat="1" x14ac:dyDescent="0.25"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61"/>
      <c r="V19" s="61"/>
      <c r="W19" s="61"/>
      <c r="X19" s="61"/>
      <c r="Y19" s="61"/>
      <c r="Z19" s="61"/>
      <c r="AA19" s="61"/>
      <c r="AB19" s="61"/>
      <c r="AC19" s="61"/>
      <c r="AD19" s="61"/>
    </row>
    <row r="20" spans="1:33" s="83" customFormat="1" ht="15.75" thickBot="1" x14ac:dyDescent="0.3"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61"/>
      <c r="V20" s="61"/>
      <c r="W20" s="61"/>
      <c r="X20" s="61"/>
      <c r="Y20" s="61"/>
      <c r="Z20" s="61"/>
      <c r="AA20" s="61"/>
      <c r="AB20" s="61"/>
      <c r="AC20" s="61"/>
      <c r="AD20" s="61"/>
    </row>
    <row r="21" spans="1:33" ht="18" customHeight="1" x14ac:dyDescent="0.25">
      <c r="A21" s="264" t="s">
        <v>102</v>
      </c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6"/>
      <c r="S21" s="266"/>
      <c r="T21" s="266"/>
      <c r="U21" s="266"/>
      <c r="V21" s="266"/>
      <c r="W21" s="266"/>
      <c r="X21" s="266"/>
      <c r="Y21" s="266"/>
      <c r="Z21" s="266"/>
      <c r="AA21" s="266"/>
      <c r="AB21" s="266"/>
      <c r="AC21" s="24"/>
      <c r="AD21" s="62"/>
    </row>
    <row r="22" spans="1:33" ht="14.45" customHeight="1" x14ac:dyDescent="0.25">
      <c r="A22" s="257" t="s">
        <v>103</v>
      </c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9"/>
      <c r="S22" s="259"/>
      <c r="T22" s="259"/>
      <c r="U22" s="259"/>
      <c r="V22"/>
      <c r="W22"/>
      <c r="X22"/>
      <c r="Y22"/>
      <c r="Z22"/>
      <c r="AA22"/>
      <c r="AB22"/>
      <c r="AC22" s="26"/>
      <c r="AD22" s="62"/>
    </row>
    <row r="23" spans="1:33" ht="14.45" customHeight="1" x14ac:dyDescent="0.25">
      <c r="A23" s="257" t="s">
        <v>104</v>
      </c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9"/>
      <c r="S23" s="259"/>
      <c r="T23" s="259"/>
      <c r="U23" s="259"/>
      <c r="V23"/>
      <c r="W23"/>
      <c r="X23"/>
      <c r="Y23"/>
      <c r="Z23"/>
      <c r="AA23"/>
      <c r="AB23"/>
      <c r="AC23" s="26"/>
      <c r="AD23" s="62"/>
    </row>
    <row r="24" spans="1:33" ht="14.45" customHeight="1" x14ac:dyDescent="0.25">
      <c r="A24" s="257" t="s">
        <v>105</v>
      </c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258"/>
      <c r="N24" s="258"/>
      <c r="O24" s="258"/>
      <c r="P24" s="258"/>
      <c r="Q24" s="258"/>
      <c r="R24" s="259"/>
      <c r="S24" s="259"/>
      <c r="T24" s="259"/>
      <c r="U24" s="259"/>
      <c r="V24"/>
      <c r="W24"/>
      <c r="X24"/>
      <c r="Y24"/>
      <c r="Z24"/>
      <c r="AA24"/>
      <c r="AB24"/>
      <c r="AC24" s="26"/>
      <c r="AD24" s="62"/>
    </row>
    <row r="25" spans="1:33" x14ac:dyDescent="0.25">
      <c r="A25" s="267" t="s">
        <v>106</v>
      </c>
      <c r="B25" s="268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59"/>
      <c r="S25" s="259"/>
      <c r="T25" s="259"/>
      <c r="U25" s="259"/>
      <c r="V25"/>
      <c r="W25"/>
      <c r="X25"/>
      <c r="Y25"/>
      <c r="Z25"/>
      <c r="AA25"/>
      <c r="AB25"/>
      <c r="AC25" s="26"/>
      <c r="AD25" s="62"/>
    </row>
    <row r="26" spans="1:33" x14ac:dyDescent="0.25">
      <c r="A26" s="257" t="s">
        <v>107</v>
      </c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9"/>
      <c r="S26" s="259"/>
      <c r="T26" s="259"/>
      <c r="U26" s="259"/>
      <c r="V26"/>
      <c r="W26"/>
      <c r="X26"/>
      <c r="Y26"/>
      <c r="Z26"/>
      <c r="AA26"/>
      <c r="AB26"/>
      <c r="AC26" s="26"/>
      <c r="AD26" s="62"/>
    </row>
    <row r="27" spans="1:33" ht="15.75" x14ac:dyDescent="0.25">
      <c r="A27" s="270"/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2"/>
      <c r="S27" s="272"/>
      <c r="T27" s="272"/>
      <c r="U27" s="272"/>
      <c r="V27" s="62"/>
      <c r="W27" s="62"/>
      <c r="X27" s="62"/>
      <c r="Y27" s="62"/>
      <c r="Z27" s="62"/>
      <c r="AA27" s="62"/>
      <c r="AB27" s="62"/>
      <c r="AC27" s="26"/>
      <c r="AD27" s="62"/>
    </row>
    <row r="28" spans="1:33" ht="13.9" customHeight="1" x14ac:dyDescent="0.25">
      <c r="A28" s="273" t="s">
        <v>108</v>
      </c>
      <c r="B28" s="262" t="s">
        <v>109</v>
      </c>
      <c r="C28" s="262"/>
      <c r="D28" s="262"/>
      <c r="E28" s="262"/>
      <c r="F28" s="262" t="s">
        <v>110</v>
      </c>
      <c r="G28" s="262"/>
      <c r="H28" s="262"/>
      <c r="I28" s="262"/>
      <c r="J28" s="262" t="s">
        <v>111</v>
      </c>
      <c r="K28" s="262"/>
      <c r="L28" s="262"/>
      <c r="M28" s="262"/>
      <c r="N28" s="262" t="s">
        <v>112</v>
      </c>
      <c r="O28" s="262"/>
      <c r="P28" s="262"/>
      <c r="Q28" s="262"/>
      <c r="R28" s="262" t="s">
        <v>113</v>
      </c>
      <c r="S28" s="262"/>
      <c r="T28" s="262"/>
      <c r="U28" s="262"/>
      <c r="V28" s="262" t="s">
        <v>114</v>
      </c>
      <c r="W28" s="262"/>
      <c r="X28" s="262"/>
      <c r="Y28" s="262"/>
      <c r="Z28" s="262" t="s">
        <v>115</v>
      </c>
      <c r="AA28" s="262"/>
      <c r="AB28" s="262"/>
      <c r="AC28" s="263"/>
      <c r="AD28" s="63"/>
      <c r="AF28" s="269"/>
      <c r="AG28" s="269"/>
    </row>
    <row r="29" spans="1:33" ht="19.899999999999999" customHeight="1" x14ac:dyDescent="0.25">
      <c r="A29" s="274"/>
      <c r="B29" s="27">
        <v>1</v>
      </c>
      <c r="C29" s="27">
        <v>2</v>
      </c>
      <c r="D29" s="27">
        <v>3</v>
      </c>
      <c r="E29" s="27">
        <v>4</v>
      </c>
      <c r="F29" s="28">
        <v>1</v>
      </c>
      <c r="G29" s="28">
        <v>2</v>
      </c>
      <c r="H29" s="27">
        <v>3</v>
      </c>
      <c r="I29" s="27">
        <v>4</v>
      </c>
      <c r="J29" s="27">
        <v>1</v>
      </c>
      <c r="K29" s="27">
        <v>2</v>
      </c>
      <c r="L29" s="27">
        <v>3</v>
      </c>
      <c r="M29" s="27">
        <v>4</v>
      </c>
      <c r="N29" s="27">
        <v>1</v>
      </c>
      <c r="O29" s="27">
        <v>2</v>
      </c>
      <c r="P29" s="27">
        <v>3</v>
      </c>
      <c r="Q29" s="27">
        <v>4</v>
      </c>
      <c r="R29" s="27">
        <v>1</v>
      </c>
      <c r="S29" s="27">
        <v>2</v>
      </c>
      <c r="T29" s="27">
        <v>3</v>
      </c>
      <c r="U29" s="27">
        <v>4</v>
      </c>
      <c r="V29" s="27">
        <v>1</v>
      </c>
      <c r="W29" s="27">
        <v>2</v>
      </c>
      <c r="X29" s="27">
        <v>3</v>
      </c>
      <c r="Y29" s="27">
        <v>4</v>
      </c>
      <c r="Z29" s="27">
        <v>1</v>
      </c>
      <c r="AA29" s="27">
        <v>2</v>
      </c>
      <c r="AB29" s="27">
        <v>3</v>
      </c>
      <c r="AC29" s="168">
        <v>4</v>
      </c>
      <c r="AD29" s="64"/>
      <c r="AG29" s="52"/>
    </row>
    <row r="30" spans="1:33" ht="19.899999999999999" customHeight="1" x14ac:dyDescent="0.25">
      <c r="A30" s="169" t="s">
        <v>116</v>
      </c>
      <c r="B30" s="29" t="s">
        <v>117</v>
      </c>
      <c r="C30" s="29" t="s">
        <v>117</v>
      </c>
      <c r="D30" s="29" t="s">
        <v>117</v>
      </c>
      <c r="E30" s="29" t="s">
        <v>117</v>
      </c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132"/>
      <c r="AD30" s="65"/>
      <c r="AG30" s="52"/>
    </row>
    <row r="31" spans="1:33" ht="19.899999999999999" customHeight="1" x14ac:dyDescent="0.25">
      <c r="A31" s="169" t="s">
        <v>13</v>
      </c>
      <c r="B31" s="29"/>
      <c r="C31" s="29"/>
      <c r="D31" s="29"/>
      <c r="E31" s="29"/>
      <c r="F31" s="29" t="s">
        <v>117</v>
      </c>
      <c r="G31" s="29" t="s">
        <v>117</v>
      </c>
      <c r="H31" s="29" t="s">
        <v>117</v>
      </c>
      <c r="I31" s="29" t="s">
        <v>117</v>
      </c>
      <c r="J31" s="29" t="s">
        <v>117</v>
      </c>
      <c r="K31" s="29" t="s">
        <v>117</v>
      </c>
      <c r="L31" s="30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132"/>
      <c r="AD31" s="65"/>
      <c r="AG31" s="52"/>
    </row>
    <row r="32" spans="1:33" ht="19.899999999999999" customHeight="1" x14ac:dyDescent="0.25">
      <c r="A32" s="169" t="s">
        <v>118</v>
      </c>
      <c r="B32" s="29"/>
      <c r="C32" s="29"/>
      <c r="D32" s="30"/>
      <c r="E32" s="30"/>
      <c r="F32" s="30"/>
      <c r="G32" s="29"/>
      <c r="H32" s="29"/>
      <c r="I32" s="29"/>
      <c r="J32" s="29"/>
      <c r="K32" s="29"/>
      <c r="L32" s="29" t="s">
        <v>117</v>
      </c>
      <c r="M32" s="29" t="s">
        <v>117</v>
      </c>
      <c r="N32" s="29" t="s">
        <v>117</v>
      </c>
      <c r="O32" s="29" t="s">
        <v>117</v>
      </c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132"/>
      <c r="AD32" s="65"/>
      <c r="AF32" s="25"/>
      <c r="AG32" s="51"/>
    </row>
    <row r="33" spans="1:35" ht="19.899999999999999" customHeight="1" x14ac:dyDescent="0.25">
      <c r="A33" s="169" t="s">
        <v>119</v>
      </c>
      <c r="B33" s="29"/>
      <c r="C33" s="29"/>
      <c r="D33" s="30"/>
      <c r="E33" s="30"/>
      <c r="F33" s="30"/>
      <c r="G33" s="29"/>
      <c r="H33" s="29"/>
      <c r="I33" s="29"/>
      <c r="J33" s="29"/>
      <c r="K33" s="29"/>
      <c r="L33" s="30"/>
      <c r="M33" s="29"/>
      <c r="N33" s="29"/>
      <c r="O33" s="29"/>
      <c r="P33" s="29" t="s">
        <v>117</v>
      </c>
      <c r="Q33" s="29" t="s">
        <v>117</v>
      </c>
      <c r="R33" s="29" t="s">
        <v>117</v>
      </c>
      <c r="S33" s="29" t="s">
        <v>117</v>
      </c>
      <c r="T33" s="29" t="s">
        <v>117</v>
      </c>
      <c r="U33" s="29" t="s">
        <v>117</v>
      </c>
      <c r="V33" s="29" t="s">
        <v>117</v>
      </c>
      <c r="W33" s="29" t="s">
        <v>117</v>
      </c>
      <c r="X33" s="29" t="s">
        <v>117</v>
      </c>
      <c r="Y33" s="29"/>
      <c r="Z33" s="29"/>
      <c r="AA33" s="29"/>
      <c r="AB33" s="29"/>
      <c r="AC33" s="132"/>
      <c r="AD33" s="65"/>
      <c r="AG33" s="52"/>
    </row>
    <row r="34" spans="1:35" ht="33.75" x14ac:dyDescent="0.25">
      <c r="A34" s="169" t="s">
        <v>176</v>
      </c>
      <c r="B34" s="29"/>
      <c r="C34" s="29"/>
      <c r="D34" s="30"/>
      <c r="E34" s="30"/>
      <c r="F34" s="30"/>
      <c r="G34" s="29"/>
      <c r="H34" s="29"/>
      <c r="I34" s="29"/>
      <c r="J34" s="29"/>
      <c r="K34" s="29"/>
      <c r="L34" s="30"/>
      <c r="M34" s="29"/>
      <c r="N34" s="29"/>
      <c r="O34" s="29"/>
      <c r="P34" s="29"/>
      <c r="Q34" s="29" t="s">
        <v>117</v>
      </c>
      <c r="R34" s="29" t="s">
        <v>117</v>
      </c>
      <c r="S34" s="29" t="s">
        <v>117</v>
      </c>
      <c r="T34" s="29"/>
      <c r="U34" s="29"/>
      <c r="V34" s="29"/>
      <c r="W34" s="29"/>
      <c r="X34" s="29"/>
      <c r="Y34" s="29"/>
      <c r="Z34" s="29"/>
      <c r="AA34" s="29"/>
      <c r="AB34" s="29"/>
      <c r="AC34" s="132"/>
      <c r="AD34" s="65"/>
      <c r="AG34" s="52"/>
      <c r="AI34" s="60"/>
    </row>
    <row r="35" spans="1:35" ht="22.5" x14ac:dyDescent="0.25">
      <c r="A35" s="169" t="s">
        <v>177</v>
      </c>
      <c r="B35" s="29"/>
      <c r="C35" s="29"/>
      <c r="D35" s="30"/>
      <c r="E35" s="30"/>
      <c r="F35" s="30"/>
      <c r="G35" s="29"/>
      <c r="H35" s="29"/>
      <c r="I35" s="29"/>
      <c r="J35" s="29"/>
      <c r="K35" s="29"/>
      <c r="L35" s="30"/>
      <c r="M35" s="29"/>
      <c r="N35" s="29"/>
      <c r="O35" s="29"/>
      <c r="P35" s="29"/>
      <c r="Q35" s="29" t="s">
        <v>117</v>
      </c>
      <c r="R35" s="29" t="s">
        <v>117</v>
      </c>
      <c r="S35" s="29" t="s">
        <v>117</v>
      </c>
      <c r="T35" s="29" t="s">
        <v>117</v>
      </c>
      <c r="U35" s="29" t="s">
        <v>117</v>
      </c>
      <c r="V35" s="29" t="s">
        <v>117</v>
      </c>
      <c r="W35" s="29" t="s">
        <v>117</v>
      </c>
      <c r="X35" s="29" t="s">
        <v>117</v>
      </c>
      <c r="Y35" s="29"/>
      <c r="Z35" s="29"/>
      <c r="AA35" s="29"/>
      <c r="AB35" s="29"/>
      <c r="AC35" s="132"/>
      <c r="AG35" s="52"/>
      <c r="AH35" s="59"/>
      <c r="AI35" s="59"/>
    </row>
    <row r="36" spans="1:35" x14ac:dyDescent="0.25">
      <c r="A36" s="169" t="s">
        <v>121</v>
      </c>
      <c r="B36" s="29"/>
      <c r="C36" s="29"/>
      <c r="D36" s="30"/>
      <c r="E36" s="30"/>
      <c r="F36" s="30"/>
      <c r="G36" s="29"/>
      <c r="H36" s="29"/>
      <c r="I36" s="29"/>
      <c r="J36" s="29"/>
      <c r="K36" s="29"/>
      <c r="L36" s="30"/>
      <c r="M36" s="29"/>
      <c r="N36" s="29"/>
      <c r="O36" s="29"/>
      <c r="P36" s="29"/>
      <c r="Q36" s="29"/>
      <c r="R36" s="29"/>
      <c r="S36" s="29"/>
      <c r="T36" s="29"/>
      <c r="U36" s="29" t="s">
        <v>117</v>
      </c>
      <c r="V36" s="29" t="s">
        <v>117</v>
      </c>
      <c r="W36" s="29" t="s">
        <v>117</v>
      </c>
      <c r="X36" s="29" t="s">
        <v>117</v>
      </c>
      <c r="Y36" s="29"/>
      <c r="Z36" s="29"/>
      <c r="AA36" s="29"/>
      <c r="AB36" s="29"/>
      <c r="AC36" s="132"/>
      <c r="AD36" s="65"/>
      <c r="AE36" s="31"/>
    </row>
    <row r="37" spans="1:35" ht="22.5" x14ac:dyDescent="0.25">
      <c r="A37" s="169" t="s">
        <v>178</v>
      </c>
      <c r="B37" s="29"/>
      <c r="C37" s="29"/>
      <c r="D37" s="30"/>
      <c r="E37" s="30"/>
      <c r="F37" s="30"/>
      <c r="G37" s="29"/>
      <c r="H37" s="29"/>
      <c r="I37" s="29"/>
      <c r="J37" s="29"/>
      <c r="K37" s="29"/>
      <c r="L37" s="30"/>
      <c r="M37" s="29"/>
      <c r="N37" s="29"/>
      <c r="O37" s="29"/>
      <c r="P37" s="29"/>
      <c r="Q37" s="29" t="s">
        <v>117</v>
      </c>
      <c r="R37" s="29" t="s">
        <v>117</v>
      </c>
      <c r="S37" s="29" t="s">
        <v>117</v>
      </c>
      <c r="T37" s="29" t="s">
        <v>117</v>
      </c>
      <c r="U37" s="29" t="s">
        <v>117</v>
      </c>
      <c r="V37" s="29" t="s">
        <v>117</v>
      </c>
      <c r="W37" s="29" t="s">
        <v>117</v>
      </c>
      <c r="X37" s="29" t="s">
        <v>117</v>
      </c>
      <c r="Y37" s="29"/>
      <c r="Z37" s="29"/>
      <c r="AA37" s="29"/>
      <c r="AB37" s="29"/>
      <c r="AC37" s="132"/>
      <c r="AD37" s="65"/>
      <c r="AE37" s="31"/>
    </row>
    <row r="38" spans="1:35" ht="22.5" x14ac:dyDescent="0.25">
      <c r="A38" s="169" t="s">
        <v>179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 t="s">
        <v>117</v>
      </c>
      <c r="R38" s="29" t="s">
        <v>117</v>
      </c>
      <c r="S38" s="29" t="s">
        <v>117</v>
      </c>
      <c r="T38" s="29" t="s">
        <v>117</v>
      </c>
      <c r="U38" s="29" t="s">
        <v>117</v>
      </c>
      <c r="V38" s="29" t="s">
        <v>117</v>
      </c>
      <c r="W38" s="29" t="s">
        <v>117</v>
      </c>
      <c r="X38" s="29" t="s">
        <v>117</v>
      </c>
      <c r="Y38" s="29"/>
      <c r="Z38" s="29"/>
      <c r="AA38" s="29"/>
      <c r="AB38" s="29"/>
      <c r="AC38" s="132"/>
      <c r="AD38" s="65"/>
      <c r="AE38" s="31"/>
    </row>
    <row r="39" spans="1:35" x14ac:dyDescent="0.25">
      <c r="A39" s="169" t="s">
        <v>180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 t="s">
        <v>117</v>
      </c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132"/>
      <c r="AD39" s="65"/>
      <c r="AE39" s="31"/>
    </row>
    <row r="40" spans="1:35" x14ac:dyDescent="0.25">
      <c r="A40" s="169" t="s">
        <v>182</v>
      </c>
      <c r="B40" s="29"/>
      <c r="C40" s="29"/>
      <c r="D40" s="29"/>
      <c r="E40" s="29"/>
      <c r="F40" s="29"/>
      <c r="G40" s="29"/>
      <c r="H40" s="29" t="s">
        <v>117</v>
      </c>
      <c r="I40" s="29"/>
      <c r="J40" s="29"/>
      <c r="K40" s="29" t="s">
        <v>117</v>
      </c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132"/>
      <c r="AD40" s="65"/>
      <c r="AE40" s="31"/>
    </row>
    <row r="41" spans="1:35" s="25" customFormat="1" x14ac:dyDescent="0.25">
      <c r="A41" s="169" t="s">
        <v>183</v>
      </c>
      <c r="B41" s="29" t="s">
        <v>117</v>
      </c>
      <c r="C41" s="29"/>
      <c r="D41" s="29"/>
      <c r="E41" s="29"/>
      <c r="F41" s="29"/>
      <c r="G41" s="29"/>
      <c r="H41" s="29"/>
      <c r="I41" s="29"/>
      <c r="J41" s="29"/>
      <c r="K41" s="29"/>
      <c r="L41" s="29" t="s">
        <v>117</v>
      </c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132"/>
      <c r="AD41" s="65"/>
      <c r="AE41" s="31"/>
    </row>
    <row r="42" spans="1:35" s="25" customFormat="1" ht="22.5" x14ac:dyDescent="0.25">
      <c r="A42" s="169" t="s">
        <v>184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 t="s">
        <v>117</v>
      </c>
      <c r="R42" s="29"/>
      <c r="S42" s="29" t="s">
        <v>117</v>
      </c>
      <c r="T42" s="29"/>
      <c r="U42" s="29" t="s">
        <v>117</v>
      </c>
      <c r="V42" s="29"/>
      <c r="W42" s="29"/>
      <c r="X42" s="29" t="s">
        <v>117</v>
      </c>
      <c r="Y42" s="29"/>
      <c r="Z42" s="29"/>
      <c r="AA42" s="29"/>
      <c r="AB42" s="29"/>
      <c r="AC42" s="132"/>
      <c r="AD42" s="65"/>
      <c r="AE42" s="31"/>
    </row>
    <row r="43" spans="1:35" s="25" customFormat="1" x14ac:dyDescent="0.25">
      <c r="A43" s="170" t="s">
        <v>120</v>
      </c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 t="s">
        <v>117</v>
      </c>
      <c r="Z43" s="171" t="s">
        <v>117</v>
      </c>
      <c r="AA43" s="171"/>
      <c r="AB43" s="171"/>
      <c r="AC43" s="172"/>
      <c r="AD43" s="65"/>
      <c r="AE43" s="31"/>
    </row>
    <row r="44" spans="1:35" x14ac:dyDescent="0.25">
      <c r="AD44" s="64"/>
      <c r="AE44" s="51"/>
    </row>
    <row r="45" spans="1:35" s="25" customFormat="1" x14ac:dyDescent="0.25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64"/>
      <c r="AE45" s="51"/>
    </row>
    <row r="46" spans="1:35" s="25" customFormat="1" x14ac:dyDescent="0.25">
      <c r="A46" s="260" t="s">
        <v>108</v>
      </c>
      <c r="B46" s="255" t="s">
        <v>109</v>
      </c>
      <c r="C46" s="255"/>
      <c r="D46" s="255"/>
      <c r="E46" s="255"/>
      <c r="F46" s="255" t="s">
        <v>110</v>
      </c>
      <c r="G46" s="255"/>
      <c r="H46" s="255"/>
      <c r="I46" s="255"/>
      <c r="J46" s="255" t="s">
        <v>111</v>
      </c>
      <c r="K46" s="255"/>
      <c r="L46" s="255"/>
      <c r="M46" s="255"/>
      <c r="N46" s="255" t="s">
        <v>112</v>
      </c>
      <c r="O46" s="255"/>
      <c r="P46" s="255"/>
      <c r="Q46" s="255"/>
      <c r="R46" s="255" t="s">
        <v>113</v>
      </c>
      <c r="S46" s="255"/>
      <c r="T46" s="255"/>
      <c r="U46" s="255"/>
      <c r="V46" s="255" t="s">
        <v>114</v>
      </c>
      <c r="W46" s="255"/>
      <c r="X46" s="255"/>
      <c r="Y46" s="255"/>
      <c r="Z46" s="255" t="s">
        <v>115</v>
      </c>
      <c r="AA46" s="255"/>
      <c r="AB46" s="255"/>
      <c r="AC46" s="256"/>
      <c r="AD46" s="64"/>
      <c r="AE46" s="51"/>
      <c r="AF46" s="173"/>
    </row>
    <row r="47" spans="1:35" s="25" customFormat="1" x14ac:dyDescent="0.25">
      <c r="A47" s="261"/>
      <c r="B47" s="139">
        <v>1</v>
      </c>
      <c r="C47" s="140">
        <v>2</v>
      </c>
      <c r="D47" s="140">
        <v>3</v>
      </c>
      <c r="E47" s="141">
        <v>4</v>
      </c>
      <c r="F47" s="145">
        <v>1</v>
      </c>
      <c r="G47" s="146">
        <v>2</v>
      </c>
      <c r="H47" s="140">
        <v>3</v>
      </c>
      <c r="I47" s="141">
        <v>4</v>
      </c>
      <c r="J47" s="139">
        <v>1</v>
      </c>
      <c r="K47" s="140">
        <v>2</v>
      </c>
      <c r="L47" s="140">
        <v>3</v>
      </c>
      <c r="M47" s="141">
        <v>4</v>
      </c>
      <c r="N47" s="139">
        <v>1</v>
      </c>
      <c r="O47" s="140">
        <v>2</v>
      </c>
      <c r="P47" s="140">
        <v>3</v>
      </c>
      <c r="Q47" s="141">
        <v>4</v>
      </c>
      <c r="R47" s="139">
        <v>1</v>
      </c>
      <c r="S47" s="140">
        <v>2</v>
      </c>
      <c r="T47" s="140">
        <v>3</v>
      </c>
      <c r="U47" s="141">
        <v>4</v>
      </c>
      <c r="V47" s="139">
        <v>1</v>
      </c>
      <c r="W47" s="140">
        <v>2</v>
      </c>
      <c r="X47" s="140">
        <v>3</v>
      </c>
      <c r="Y47" s="141">
        <v>4</v>
      </c>
      <c r="Z47" s="139">
        <v>1</v>
      </c>
      <c r="AA47" s="140">
        <v>2</v>
      </c>
      <c r="AB47" s="140">
        <v>3</v>
      </c>
      <c r="AC47" s="141">
        <v>4</v>
      </c>
      <c r="AD47" s="64"/>
      <c r="AF47" s="173"/>
    </row>
    <row r="48" spans="1:35" s="25" customFormat="1" x14ac:dyDescent="0.25">
      <c r="A48" s="148" t="s">
        <v>116</v>
      </c>
      <c r="B48" s="142">
        <f>$G$14/10</f>
        <v>1500</v>
      </c>
      <c r="C48" s="137">
        <f t="shared" ref="C48:E48" si="1">$G$14/10</f>
        <v>1500</v>
      </c>
      <c r="D48" s="137">
        <f t="shared" si="1"/>
        <v>1500</v>
      </c>
      <c r="E48" s="143">
        <f t="shared" si="1"/>
        <v>1500</v>
      </c>
      <c r="F48" s="142"/>
      <c r="G48" s="29"/>
      <c r="H48" s="29"/>
      <c r="I48" s="132"/>
      <c r="J48" s="144"/>
      <c r="K48" s="29"/>
      <c r="L48" s="29"/>
      <c r="M48" s="132"/>
      <c r="N48" s="144"/>
      <c r="O48" s="29"/>
      <c r="P48" s="29"/>
      <c r="Q48" s="132"/>
      <c r="R48" s="144"/>
      <c r="S48" s="29"/>
      <c r="T48" s="29"/>
      <c r="U48" s="132"/>
      <c r="V48" s="144"/>
      <c r="W48" s="29"/>
      <c r="X48" s="29"/>
      <c r="Y48" s="132"/>
      <c r="Z48" s="144"/>
      <c r="AA48" s="29"/>
      <c r="AB48" s="29"/>
      <c r="AC48" s="132"/>
      <c r="AD48" s="147">
        <f>SUM(B48:AC48)</f>
        <v>6000</v>
      </c>
      <c r="AF48" s="173"/>
    </row>
    <row r="49" spans="1:33" s="25" customFormat="1" x14ac:dyDescent="0.25">
      <c r="A49" s="148" t="s">
        <v>13</v>
      </c>
      <c r="B49" s="156"/>
      <c r="C49" s="157"/>
      <c r="D49" s="157"/>
      <c r="E49" s="158"/>
      <c r="F49" s="159">
        <f>$H$5/6</f>
        <v>42500</v>
      </c>
      <c r="G49" s="160">
        <f t="shared" ref="G49:K49" si="2">$H$5/6</f>
        <v>42500</v>
      </c>
      <c r="H49" s="160">
        <f t="shared" si="2"/>
        <v>42500</v>
      </c>
      <c r="I49" s="161">
        <f t="shared" si="2"/>
        <v>42500</v>
      </c>
      <c r="J49" s="159">
        <f t="shared" si="2"/>
        <v>42500</v>
      </c>
      <c r="K49" s="160">
        <f t="shared" si="2"/>
        <v>42500</v>
      </c>
      <c r="L49" s="162"/>
      <c r="M49" s="158"/>
      <c r="N49" s="156"/>
      <c r="O49" s="157"/>
      <c r="P49" s="157"/>
      <c r="Q49" s="158"/>
      <c r="R49" s="156"/>
      <c r="S49" s="157"/>
      <c r="T49" s="157"/>
      <c r="U49" s="158"/>
      <c r="V49" s="156"/>
      <c r="W49" s="157"/>
      <c r="X49" s="157"/>
      <c r="Y49" s="158"/>
      <c r="Z49" s="156"/>
      <c r="AA49" s="157"/>
      <c r="AB49" s="157"/>
      <c r="AC49" s="158"/>
      <c r="AD49" s="147">
        <f t="shared" ref="AD49:AD61" si="3">SUM(B49:AC49)</f>
        <v>255000</v>
      </c>
      <c r="AE49" s="67"/>
      <c r="AF49" s="173"/>
    </row>
    <row r="50" spans="1:33" s="25" customFormat="1" ht="22.5" x14ac:dyDescent="0.25">
      <c r="A50" s="148" t="s">
        <v>118</v>
      </c>
      <c r="B50" s="156"/>
      <c r="C50" s="157"/>
      <c r="D50" s="162"/>
      <c r="E50" s="163"/>
      <c r="F50" s="164"/>
      <c r="G50" s="157"/>
      <c r="H50" s="157"/>
      <c r="I50" s="158"/>
      <c r="J50" s="156"/>
      <c r="K50" s="157"/>
      <c r="L50" s="165">
        <f t="shared" ref="L50:O50" si="4">$G$14/10</f>
        <v>1500</v>
      </c>
      <c r="M50" s="166">
        <f t="shared" si="4"/>
        <v>1500</v>
      </c>
      <c r="N50" s="167">
        <f t="shared" si="4"/>
        <v>1500</v>
      </c>
      <c r="O50" s="165">
        <f t="shared" si="4"/>
        <v>1500</v>
      </c>
      <c r="P50" s="157"/>
      <c r="Q50" s="158"/>
      <c r="R50" s="156"/>
      <c r="S50" s="157"/>
      <c r="T50" s="157"/>
      <c r="U50" s="158"/>
      <c r="V50" s="156"/>
      <c r="W50" s="157"/>
      <c r="X50" s="157"/>
      <c r="Y50" s="158"/>
      <c r="Z50" s="156"/>
      <c r="AA50" s="157"/>
      <c r="AB50" s="157"/>
      <c r="AC50" s="158"/>
      <c r="AD50" s="147">
        <f t="shared" si="3"/>
        <v>6000</v>
      </c>
      <c r="AE50" s="70"/>
      <c r="AF50" s="173"/>
      <c r="AG50" s="70"/>
    </row>
    <row r="51" spans="1:33" s="52" customFormat="1" x14ac:dyDescent="0.25">
      <c r="A51" s="148" t="s">
        <v>119</v>
      </c>
      <c r="B51" s="156"/>
      <c r="C51" s="157"/>
      <c r="D51" s="162"/>
      <c r="E51" s="163"/>
      <c r="F51" s="164"/>
      <c r="G51" s="157"/>
      <c r="H51" s="157"/>
      <c r="I51" s="158"/>
      <c r="J51" s="156"/>
      <c r="K51" s="157"/>
      <c r="L51" s="162"/>
      <c r="M51" s="158"/>
      <c r="N51" s="156"/>
      <c r="O51" s="157"/>
      <c r="P51" s="160">
        <f>$H$4/9</f>
        <v>1234823.1844444445</v>
      </c>
      <c r="Q51" s="161">
        <f t="shared" ref="Q51:X51" si="5">$H$4/9</f>
        <v>1234823.1844444445</v>
      </c>
      <c r="R51" s="159">
        <f t="shared" si="5"/>
        <v>1234823.1844444445</v>
      </c>
      <c r="S51" s="160">
        <f t="shared" si="5"/>
        <v>1234823.1844444445</v>
      </c>
      <c r="T51" s="160">
        <f t="shared" si="5"/>
        <v>1234823.1844444445</v>
      </c>
      <c r="U51" s="161">
        <f t="shared" si="5"/>
        <v>1234823.1844444445</v>
      </c>
      <c r="V51" s="159">
        <f t="shared" si="5"/>
        <v>1234823.1844444445</v>
      </c>
      <c r="W51" s="160">
        <f t="shared" si="5"/>
        <v>1234823.1844444445</v>
      </c>
      <c r="X51" s="160">
        <f t="shared" si="5"/>
        <v>1234823.1844444445</v>
      </c>
      <c r="Y51" s="158"/>
      <c r="Z51" s="156"/>
      <c r="AA51" s="157"/>
      <c r="AB51" s="157"/>
      <c r="AC51" s="158"/>
      <c r="AD51" s="147">
        <f t="shared" si="3"/>
        <v>11113408.66</v>
      </c>
      <c r="AE51" s="67"/>
      <c r="AF51" s="173"/>
      <c r="AG51" s="80"/>
    </row>
    <row r="52" spans="1:33" s="25" customFormat="1" ht="33.75" x14ac:dyDescent="0.25">
      <c r="A52" s="148" t="s">
        <v>176</v>
      </c>
      <c r="B52" s="156"/>
      <c r="C52" s="157"/>
      <c r="D52" s="162"/>
      <c r="E52" s="163"/>
      <c r="F52" s="164"/>
      <c r="G52" s="157"/>
      <c r="H52" s="157"/>
      <c r="I52" s="158"/>
      <c r="J52" s="156"/>
      <c r="K52" s="157"/>
      <c r="L52" s="162"/>
      <c r="M52" s="158"/>
      <c r="N52" s="156"/>
      <c r="O52" s="157"/>
      <c r="P52" s="157"/>
      <c r="Q52" s="166">
        <f>$G$6/3</f>
        <v>6666.666666666667</v>
      </c>
      <c r="R52" s="167">
        <f t="shared" ref="R52:S52" si="6">$G$6/3</f>
        <v>6666.666666666667</v>
      </c>
      <c r="S52" s="165">
        <f t="shared" si="6"/>
        <v>6666.666666666667</v>
      </c>
      <c r="T52" s="157"/>
      <c r="U52" s="158"/>
      <c r="V52" s="156"/>
      <c r="W52" s="157"/>
      <c r="X52" s="157"/>
      <c r="Y52" s="158"/>
      <c r="Z52" s="156"/>
      <c r="AA52" s="157"/>
      <c r="AB52" s="157"/>
      <c r="AC52" s="158"/>
      <c r="AD52" s="147">
        <f t="shared" si="3"/>
        <v>20000</v>
      </c>
      <c r="AF52" s="173"/>
    </row>
    <row r="53" spans="1:33" s="52" customFormat="1" ht="22.5" x14ac:dyDescent="0.25">
      <c r="A53" s="148" t="s">
        <v>177</v>
      </c>
      <c r="B53" s="156"/>
      <c r="C53" s="157"/>
      <c r="D53" s="162"/>
      <c r="E53" s="163"/>
      <c r="F53" s="164"/>
      <c r="G53" s="157"/>
      <c r="H53" s="157"/>
      <c r="I53" s="158"/>
      <c r="J53" s="156"/>
      <c r="K53" s="157"/>
      <c r="L53" s="162"/>
      <c r="M53" s="158"/>
      <c r="N53" s="156"/>
      <c r="O53" s="157"/>
      <c r="P53" s="157"/>
      <c r="Q53" s="166">
        <f>$G$7/8</f>
        <v>1250</v>
      </c>
      <c r="R53" s="167">
        <f t="shared" ref="R53:X53" si="7">$G$7/8</f>
        <v>1250</v>
      </c>
      <c r="S53" s="165">
        <f t="shared" si="7"/>
        <v>1250</v>
      </c>
      <c r="T53" s="165">
        <f t="shared" si="7"/>
        <v>1250</v>
      </c>
      <c r="U53" s="166">
        <f t="shared" si="7"/>
        <v>1250</v>
      </c>
      <c r="V53" s="167">
        <f t="shared" si="7"/>
        <v>1250</v>
      </c>
      <c r="W53" s="165">
        <f t="shared" si="7"/>
        <v>1250</v>
      </c>
      <c r="X53" s="165">
        <f t="shared" si="7"/>
        <v>1250</v>
      </c>
      <c r="Y53" s="158"/>
      <c r="Z53" s="156"/>
      <c r="AA53" s="157"/>
      <c r="AB53" s="157"/>
      <c r="AC53" s="158"/>
      <c r="AD53" s="147">
        <f t="shared" si="3"/>
        <v>10000</v>
      </c>
      <c r="AE53" s="67"/>
      <c r="AF53" s="173"/>
      <c r="AG53" s="80"/>
    </row>
    <row r="54" spans="1:33" s="25" customFormat="1" x14ac:dyDescent="0.25">
      <c r="A54" s="148" t="s">
        <v>121</v>
      </c>
      <c r="B54" s="156"/>
      <c r="C54" s="157"/>
      <c r="D54" s="162"/>
      <c r="E54" s="163"/>
      <c r="F54" s="164"/>
      <c r="G54" s="157"/>
      <c r="H54" s="157"/>
      <c r="I54" s="158"/>
      <c r="J54" s="156"/>
      <c r="K54" s="157"/>
      <c r="L54" s="162"/>
      <c r="M54" s="158"/>
      <c r="N54" s="156"/>
      <c r="O54" s="157"/>
      <c r="P54" s="157"/>
      <c r="Q54" s="158"/>
      <c r="R54" s="156"/>
      <c r="S54" s="157"/>
      <c r="T54" s="157"/>
      <c r="U54" s="166">
        <f>$G$8/4</f>
        <v>53397.834999999999</v>
      </c>
      <c r="V54" s="167">
        <f t="shared" ref="V54:X54" si="8">$G$8/4</f>
        <v>53397.834999999999</v>
      </c>
      <c r="W54" s="165">
        <f t="shared" si="8"/>
        <v>53397.834999999999</v>
      </c>
      <c r="X54" s="165">
        <f t="shared" si="8"/>
        <v>53397.834999999999</v>
      </c>
      <c r="Y54" s="158"/>
      <c r="Z54" s="156"/>
      <c r="AA54" s="157"/>
      <c r="AB54" s="157"/>
      <c r="AC54" s="158"/>
      <c r="AD54" s="147">
        <f t="shared" si="3"/>
        <v>213591.34</v>
      </c>
      <c r="AF54" s="173"/>
      <c r="AG54" s="80"/>
    </row>
    <row r="55" spans="1:33" s="52" customFormat="1" ht="22.5" x14ac:dyDescent="0.25">
      <c r="A55" s="148" t="s">
        <v>178</v>
      </c>
      <c r="B55" s="156"/>
      <c r="C55" s="157"/>
      <c r="D55" s="162"/>
      <c r="E55" s="163"/>
      <c r="F55" s="164"/>
      <c r="G55" s="157"/>
      <c r="H55" s="157"/>
      <c r="I55" s="158"/>
      <c r="J55" s="156"/>
      <c r="K55" s="157"/>
      <c r="L55" s="162"/>
      <c r="M55" s="158"/>
      <c r="N55" s="156"/>
      <c r="O55" s="157"/>
      <c r="P55" s="157"/>
      <c r="Q55" s="166">
        <f>$G$9/8</f>
        <v>3750</v>
      </c>
      <c r="R55" s="167">
        <f t="shared" ref="R55:X55" si="9">$G$9/8</f>
        <v>3750</v>
      </c>
      <c r="S55" s="165">
        <f t="shared" si="9"/>
        <v>3750</v>
      </c>
      <c r="T55" s="165">
        <f t="shared" si="9"/>
        <v>3750</v>
      </c>
      <c r="U55" s="166">
        <f t="shared" si="9"/>
        <v>3750</v>
      </c>
      <c r="V55" s="167">
        <f t="shared" si="9"/>
        <v>3750</v>
      </c>
      <c r="W55" s="165">
        <f t="shared" si="9"/>
        <v>3750</v>
      </c>
      <c r="X55" s="165">
        <f t="shared" si="9"/>
        <v>3750</v>
      </c>
      <c r="Y55" s="158"/>
      <c r="Z55" s="156"/>
      <c r="AA55" s="157"/>
      <c r="AB55" s="157"/>
      <c r="AC55" s="158"/>
      <c r="AD55" s="147">
        <f t="shared" si="3"/>
        <v>30000</v>
      </c>
      <c r="AE55" s="67"/>
      <c r="AF55" s="173"/>
      <c r="AG55" s="80"/>
    </row>
    <row r="56" spans="1:33" s="25" customFormat="1" ht="22.5" x14ac:dyDescent="0.25">
      <c r="A56" s="148" t="s">
        <v>179</v>
      </c>
      <c r="B56" s="144"/>
      <c r="C56" s="29"/>
      <c r="D56" s="29"/>
      <c r="E56" s="132"/>
      <c r="F56" s="144"/>
      <c r="G56" s="29"/>
      <c r="H56" s="29"/>
      <c r="I56" s="132"/>
      <c r="J56" s="144"/>
      <c r="K56" s="29"/>
      <c r="L56" s="29"/>
      <c r="M56" s="132"/>
      <c r="N56" s="144"/>
      <c r="O56" s="29"/>
      <c r="P56" s="29"/>
      <c r="Q56" s="143">
        <f>$G$10/8</f>
        <v>23750</v>
      </c>
      <c r="R56" s="142">
        <f t="shared" ref="R56:X56" si="10">$G$10/8</f>
        <v>23750</v>
      </c>
      <c r="S56" s="137">
        <f t="shared" si="10"/>
        <v>23750</v>
      </c>
      <c r="T56" s="137">
        <f t="shared" si="10"/>
        <v>23750</v>
      </c>
      <c r="U56" s="143">
        <f t="shared" si="10"/>
        <v>23750</v>
      </c>
      <c r="V56" s="142">
        <f t="shared" si="10"/>
        <v>23750</v>
      </c>
      <c r="W56" s="137">
        <f t="shared" si="10"/>
        <v>23750</v>
      </c>
      <c r="X56" s="137">
        <f t="shared" si="10"/>
        <v>23750</v>
      </c>
      <c r="Y56" s="132"/>
      <c r="Z56" s="144"/>
      <c r="AA56" s="29"/>
      <c r="AB56" s="29"/>
      <c r="AC56" s="132"/>
      <c r="AD56" s="147">
        <f t="shared" si="3"/>
        <v>190000</v>
      </c>
      <c r="AE56" s="67"/>
      <c r="AF56" s="173"/>
      <c r="AG56" s="80"/>
    </row>
    <row r="57" spans="1:33" s="25" customFormat="1" x14ac:dyDescent="0.25">
      <c r="A57" s="148" t="s">
        <v>180</v>
      </c>
      <c r="B57" s="144"/>
      <c r="C57" s="29"/>
      <c r="D57" s="29"/>
      <c r="E57" s="132"/>
      <c r="F57" s="144"/>
      <c r="G57" s="29"/>
      <c r="H57" s="29"/>
      <c r="I57" s="132"/>
      <c r="J57" s="144"/>
      <c r="K57" s="29"/>
      <c r="L57" s="29"/>
      <c r="M57" s="132"/>
      <c r="N57" s="144"/>
      <c r="O57" s="29"/>
      <c r="P57" s="137">
        <f>$G$11</f>
        <v>250000</v>
      </c>
      <c r="Q57" s="132"/>
      <c r="R57" s="144"/>
      <c r="S57" s="29"/>
      <c r="T57" s="29"/>
      <c r="U57" s="132"/>
      <c r="V57" s="144"/>
      <c r="W57" s="29"/>
      <c r="X57" s="29"/>
      <c r="Y57" s="132"/>
      <c r="Z57" s="144"/>
      <c r="AA57" s="29"/>
      <c r="AB57" s="29"/>
      <c r="AC57" s="132"/>
      <c r="AD57" s="147">
        <f t="shared" si="3"/>
        <v>250000</v>
      </c>
      <c r="AE57" s="67"/>
      <c r="AF57" s="173"/>
      <c r="AG57" s="80"/>
    </row>
    <row r="58" spans="1:33" s="25" customFormat="1" x14ac:dyDescent="0.25">
      <c r="A58" s="148" t="s">
        <v>182</v>
      </c>
      <c r="B58" s="144"/>
      <c r="C58" s="29"/>
      <c r="D58" s="29"/>
      <c r="E58" s="132"/>
      <c r="F58" s="144"/>
      <c r="G58" s="29"/>
      <c r="H58" s="137">
        <f>$G$13/2</f>
        <v>29000</v>
      </c>
      <c r="I58" s="132"/>
      <c r="J58" s="144"/>
      <c r="K58" s="137">
        <f>$G$13/2</f>
        <v>29000</v>
      </c>
      <c r="L58" s="29"/>
      <c r="M58" s="132"/>
      <c r="N58" s="144"/>
      <c r="O58" s="29"/>
      <c r="P58" s="29"/>
      <c r="Q58" s="132"/>
      <c r="R58" s="144"/>
      <c r="S58" s="29"/>
      <c r="T58" s="29"/>
      <c r="U58" s="132"/>
      <c r="V58" s="144"/>
      <c r="W58" s="29"/>
      <c r="X58" s="29"/>
      <c r="Y58" s="132"/>
      <c r="Z58" s="144"/>
      <c r="AA58" s="29"/>
      <c r="AB58" s="29"/>
      <c r="AC58" s="132"/>
      <c r="AD58" s="147">
        <f t="shared" si="3"/>
        <v>58000</v>
      </c>
      <c r="AE58" s="67"/>
      <c r="AF58" s="173"/>
      <c r="AG58" s="80"/>
    </row>
    <row r="59" spans="1:33" s="25" customFormat="1" x14ac:dyDescent="0.25">
      <c r="A59" s="148" t="s">
        <v>183</v>
      </c>
      <c r="B59" s="142">
        <f>$G$14/10</f>
        <v>1500</v>
      </c>
      <c r="C59" s="137"/>
      <c r="D59" s="137"/>
      <c r="E59" s="132"/>
      <c r="F59" s="144"/>
      <c r="G59" s="29"/>
      <c r="H59" s="29"/>
      <c r="I59" s="132"/>
      <c r="J59" s="144"/>
      <c r="K59" s="29"/>
      <c r="L59" s="137">
        <f>$G$14/10</f>
        <v>1500</v>
      </c>
      <c r="M59" s="132"/>
      <c r="N59" s="144"/>
      <c r="O59" s="29"/>
      <c r="P59" s="29"/>
      <c r="Q59" s="132"/>
      <c r="R59" s="144"/>
      <c r="S59" s="29"/>
      <c r="T59" s="29"/>
      <c r="U59" s="132"/>
      <c r="V59" s="144"/>
      <c r="W59" s="29"/>
      <c r="X59" s="29"/>
      <c r="Y59" s="132"/>
      <c r="Z59" s="144"/>
      <c r="AA59" s="29"/>
      <c r="AB59" s="29"/>
      <c r="AC59" s="132"/>
      <c r="AD59" s="147">
        <f t="shared" si="3"/>
        <v>3000</v>
      </c>
      <c r="AE59" s="67"/>
      <c r="AF59" s="173"/>
      <c r="AG59" s="80"/>
    </row>
    <row r="60" spans="1:33" s="25" customFormat="1" ht="22.5" x14ac:dyDescent="0.25">
      <c r="A60" s="148" t="s">
        <v>184</v>
      </c>
      <c r="B60" s="144"/>
      <c r="C60" s="29"/>
      <c r="D60" s="29"/>
      <c r="E60" s="132"/>
      <c r="F60" s="144"/>
      <c r="G60" s="29"/>
      <c r="H60" s="29"/>
      <c r="I60" s="132"/>
      <c r="J60" s="144"/>
      <c r="K60" s="29"/>
      <c r="L60" s="29"/>
      <c r="M60" s="132"/>
      <c r="N60" s="144"/>
      <c r="O60" s="29"/>
      <c r="P60" s="29"/>
      <c r="Q60" s="143">
        <f>$G$15/4</f>
        <v>3750</v>
      </c>
      <c r="R60" s="144"/>
      <c r="S60" s="137">
        <f>$G$15/4</f>
        <v>3750</v>
      </c>
      <c r="T60" s="29"/>
      <c r="U60" s="143">
        <f>$G$15/4</f>
        <v>3750</v>
      </c>
      <c r="V60" s="144"/>
      <c r="W60" s="29"/>
      <c r="X60" s="137">
        <f>$G$15/4</f>
        <v>3750</v>
      </c>
      <c r="Y60" s="132"/>
      <c r="Z60" s="144"/>
      <c r="AA60" s="29"/>
      <c r="AB60" s="29"/>
      <c r="AC60" s="132"/>
      <c r="AD60" s="147">
        <f t="shared" si="3"/>
        <v>15000</v>
      </c>
      <c r="AE60" s="67"/>
      <c r="AF60" s="173"/>
      <c r="AG60" s="80"/>
    </row>
    <row r="61" spans="1:33" s="25" customFormat="1" ht="15" customHeight="1" x14ac:dyDescent="0.25">
      <c r="A61" s="148" t="s">
        <v>120</v>
      </c>
      <c r="B61" s="144"/>
      <c r="C61" s="29"/>
      <c r="D61" s="29"/>
      <c r="E61" s="132"/>
      <c r="F61" s="144"/>
      <c r="G61" s="29"/>
      <c r="H61" s="29"/>
      <c r="I61" s="132"/>
      <c r="J61" s="144"/>
      <c r="K61" s="29"/>
      <c r="L61" s="29"/>
      <c r="M61" s="132"/>
      <c r="N61" s="144"/>
      <c r="O61" s="29"/>
      <c r="P61" s="29"/>
      <c r="Q61" s="132"/>
      <c r="R61" s="144"/>
      <c r="S61" s="29"/>
      <c r="T61" s="29"/>
      <c r="U61" s="132"/>
      <c r="V61" s="144"/>
      <c r="W61" s="29"/>
      <c r="X61" s="29"/>
      <c r="Y61" s="143">
        <f>$G$12/2</f>
        <v>65000</v>
      </c>
      <c r="Z61" s="142">
        <f>$G$12/2</f>
        <v>65000</v>
      </c>
      <c r="AA61" s="29"/>
      <c r="AB61" s="29"/>
      <c r="AC61" s="132"/>
      <c r="AD61" s="147">
        <f t="shared" si="3"/>
        <v>130000</v>
      </c>
      <c r="AE61" s="67"/>
      <c r="AF61" s="173"/>
      <c r="AG61" s="80"/>
    </row>
    <row r="62" spans="1:33" s="69" customFormat="1" x14ac:dyDescent="0.25">
      <c r="A62" s="149" t="s">
        <v>71</v>
      </c>
      <c r="B62" s="250">
        <f>SUM(B48:E61)</f>
        <v>7500</v>
      </c>
      <c r="C62" s="251"/>
      <c r="D62" s="251"/>
      <c r="E62" s="252"/>
      <c r="F62" s="250">
        <f t="shared" ref="F62" si="11">SUM(F48:I61)</f>
        <v>199000</v>
      </c>
      <c r="G62" s="251"/>
      <c r="H62" s="251"/>
      <c r="I62" s="252"/>
      <c r="J62" s="250">
        <f t="shared" ref="J62" si="12">SUM(J48:M61)</f>
        <v>118500</v>
      </c>
      <c r="K62" s="251"/>
      <c r="L62" s="251"/>
      <c r="M62" s="252"/>
      <c r="N62" s="250">
        <f t="shared" ref="N62" si="13">SUM(N48:Q61)</f>
        <v>2761813.0355555555</v>
      </c>
      <c r="O62" s="251"/>
      <c r="P62" s="251"/>
      <c r="Q62" s="252"/>
      <c r="R62" s="250">
        <f>SUM(R48:U61)</f>
        <v>5128523.9061111119</v>
      </c>
      <c r="S62" s="251"/>
      <c r="T62" s="251"/>
      <c r="U62" s="252"/>
      <c r="V62" s="250">
        <f t="shared" ref="V62" si="14">SUM(V48:Y61)</f>
        <v>4019663.0583333336</v>
      </c>
      <c r="W62" s="251"/>
      <c r="X62" s="251"/>
      <c r="Y62" s="252"/>
      <c r="Z62" s="250">
        <f t="shared" ref="Z62" si="15">SUM(Z48:AC61)</f>
        <v>65000</v>
      </c>
      <c r="AA62" s="251"/>
      <c r="AB62" s="251"/>
      <c r="AC62" s="252"/>
      <c r="AD62" s="138">
        <f>SUM(AD48:AD61)</f>
        <v>12300000</v>
      </c>
      <c r="AE62" s="52"/>
      <c r="AF62" s="173"/>
    </row>
    <row r="63" spans="1:33" x14ac:dyDescent="0.25">
      <c r="AF63" s="173"/>
    </row>
    <row r="64" spans="1:33" x14ac:dyDescent="0.25">
      <c r="A64" s="32" t="s">
        <v>126</v>
      </c>
      <c r="AF64" s="173"/>
    </row>
    <row r="65" spans="1:37" x14ac:dyDescent="0.25">
      <c r="A65" s="32" t="s">
        <v>122</v>
      </c>
      <c r="AF65" s="173"/>
    </row>
    <row r="66" spans="1:37" x14ac:dyDescent="0.25">
      <c r="A66" s="32" t="s">
        <v>127</v>
      </c>
      <c r="P66" s="22" t="s">
        <v>159</v>
      </c>
      <c r="V66" s="22" t="s">
        <v>160</v>
      </c>
      <c r="AB66" s="22" t="s">
        <v>161</v>
      </c>
      <c r="AH66" t="s">
        <v>162</v>
      </c>
    </row>
    <row r="67" spans="1:37" x14ac:dyDescent="0.25">
      <c r="A67" s="32" t="s">
        <v>123</v>
      </c>
    </row>
    <row r="68" spans="1:37" x14ac:dyDescent="0.25">
      <c r="A68" s="32" t="s">
        <v>124</v>
      </c>
      <c r="O68" s="21"/>
      <c r="P68" s="102">
        <f>'Sostenibilità finanziaria'!$B$56</f>
        <v>34743472.957219988</v>
      </c>
      <c r="Q68" s="105">
        <f>'Convenienza Econ. - sociale '!$C$56</f>
        <v>38895124.884248242</v>
      </c>
      <c r="R68" s="21"/>
      <c r="S68" s="21"/>
      <c r="T68" s="106"/>
      <c r="U68" s="21"/>
      <c r="V68" s="102">
        <f>'Sostenibilità finanziaria'!$B$56</f>
        <v>34743472.957219988</v>
      </c>
      <c r="W68" s="105">
        <f>'Convenienza Econ. - sociale '!$C$56</f>
        <v>38895124.884248242</v>
      </c>
      <c r="X68" s="21"/>
      <c r="Y68" s="21"/>
      <c r="Z68" s="21"/>
      <c r="AA68" s="21"/>
      <c r="AB68" s="102">
        <f>'Sostenibilità finanziaria'!$B$56</f>
        <v>34743472.957219988</v>
      </c>
      <c r="AC68" s="105">
        <f>'Convenienza Econ. - sociale '!$C$56</f>
        <v>38895124.884248242</v>
      </c>
      <c r="AD68" s="70"/>
      <c r="AE68" s="70"/>
      <c r="AF68" s="88"/>
      <c r="AG68" s="21"/>
      <c r="AH68" s="96">
        <f>'Sostenibilità finanziaria'!$B$56</f>
        <v>34743472.957219988</v>
      </c>
      <c r="AI68" s="99">
        <f>'Convenienza Econ. - sociale '!$C$56</f>
        <v>38895124.884248242</v>
      </c>
      <c r="AJ68" s="70"/>
      <c r="AK68" s="70"/>
    </row>
    <row r="69" spans="1:37" x14ac:dyDescent="0.25">
      <c r="A69" s="32" t="s">
        <v>125</v>
      </c>
      <c r="O69" s="103">
        <v>0.75</v>
      </c>
      <c r="P69" s="96">
        <f t="dataTable" ref="P69:Q78" dt2D="0" dtr="0" r1="I5" ca="1"/>
        <v>34803460.45469106</v>
      </c>
      <c r="Q69" s="98">
        <v>38951646.722056091</v>
      </c>
      <c r="R69" s="85">
        <f>1-(P69*100/$P$68)/100</f>
        <v>-1.7265832216870614E-3</v>
      </c>
      <c r="S69" s="85">
        <f>1-(Q69*100/$Q$68)/100</f>
        <v>-1.4531856621120554E-3</v>
      </c>
      <c r="U69" s="103">
        <v>0.75</v>
      </c>
      <c r="V69" s="96">
        <f t="dataTable" ref="V69:W78" dt2D="0" dtr="0" r1="I4" ca="1"/>
        <v>37086214.869887561</v>
      </c>
      <c r="W69" s="98">
        <v>40896449.592919178</v>
      </c>
      <c r="X69" s="85">
        <f t="shared" ref="X69:X76" si="16">1-(V69*100/$P$68)/100</f>
        <v>-6.7429698681885197E-2</v>
      </c>
      <c r="Y69" s="85">
        <f t="shared" ref="Y69:Y78" si="17">1-(W69*100/$Q$68)/100</f>
        <v>-5.1454384440900336E-2</v>
      </c>
      <c r="Z69" s="85"/>
      <c r="AA69" s="103">
        <v>0.75</v>
      </c>
      <c r="AB69" s="96">
        <f t="dataTable" ref="AB69:AC78" dt2D="0" dtr="0" r1="I8" ca="1"/>
        <v>34787361.47534883</v>
      </c>
      <c r="AC69" s="98">
        <v>38934207.615105972</v>
      </c>
      <c r="AD69" s="85">
        <f>1-(AB69*100/$P$68)/100</f>
        <v>-1.2632162070522757E-3</v>
      </c>
      <c r="AE69" s="85">
        <f>1-(AC69*100/$Q$68)/100</f>
        <v>-1.0048233801547291E-3</v>
      </c>
      <c r="AF69" s="88"/>
      <c r="AG69" s="103">
        <v>0.75</v>
      </c>
      <c r="AH69" s="96">
        <f t="dataTable" ref="AH69:AI78" dt2D="0" dtr="0" r1="I15" ca="1"/>
        <v>34897238.647760347</v>
      </c>
      <c r="AI69" s="98">
        <v>39030656.082809374</v>
      </c>
      <c r="AJ69" s="85">
        <f>1-(AH69*100/$P$68)/100</f>
        <v>-4.4257432390162332E-3</v>
      </c>
      <c r="AK69" s="85">
        <f>1-(AI69*100/$Q$68)/100</f>
        <v>-3.4845292042247067E-3</v>
      </c>
    </row>
    <row r="70" spans="1:37" x14ac:dyDescent="0.25">
      <c r="O70" s="103">
        <v>0.9</v>
      </c>
      <c r="P70" s="96">
        <v>34767467.956208408</v>
      </c>
      <c r="Q70" s="98">
        <v>38917733.619371377</v>
      </c>
      <c r="R70" s="85">
        <f t="shared" ref="R70:R76" si="18">1-(P70*100/$P$68)/100</f>
        <v>-6.9063328867446927E-4</v>
      </c>
      <c r="S70" s="85">
        <f t="shared" ref="S70:S76" si="19">1-(Q70*100/$Q$68)/100</f>
        <v>-5.8127426484477773E-4</v>
      </c>
      <c r="U70" s="103">
        <v>0.9</v>
      </c>
      <c r="V70" s="96">
        <v>35680569.722287014</v>
      </c>
      <c r="W70" s="98">
        <v>39695654.767716624</v>
      </c>
      <c r="X70" s="85">
        <f t="shared" si="16"/>
        <v>-2.6971879472754035E-2</v>
      </c>
      <c r="Y70" s="85">
        <f t="shared" si="17"/>
        <v>-2.0581753776360401E-2</v>
      </c>
      <c r="Z70" s="85"/>
      <c r="AA70" s="103">
        <v>0.9</v>
      </c>
      <c r="AB70" s="96">
        <v>34761028.364471525</v>
      </c>
      <c r="AC70" s="98">
        <v>38910757.976591326</v>
      </c>
      <c r="AD70" s="85">
        <f t="shared" ref="AD70:AD76" si="20">1-(AB70*100/$P$68)/100</f>
        <v>-5.0528648282099908E-4</v>
      </c>
      <c r="AE70" s="85">
        <f t="shared" ref="AE70:AE76" si="21">1-(AC70*100/$Q$68)/100</f>
        <v>-4.0192935206162517E-4</v>
      </c>
      <c r="AF70" s="88"/>
      <c r="AG70" s="103">
        <v>0.9</v>
      </c>
      <c r="AH70" s="96">
        <v>34804979.23343613</v>
      </c>
      <c r="AI70" s="98">
        <v>38949337.363672696</v>
      </c>
      <c r="AJ70" s="85">
        <f t="shared" ref="AJ70:AJ76" si="22">1-(AH70*100/$P$68)/100</f>
        <v>-1.7702972956064045E-3</v>
      </c>
      <c r="AK70" s="85">
        <f t="shared" ref="AK70:AK76" si="23">1-(AI70*100/$Q$68)/100</f>
        <v>-1.3938116816900603E-3</v>
      </c>
    </row>
    <row r="71" spans="1:37" x14ac:dyDescent="0.25">
      <c r="O71" s="103">
        <v>0.95</v>
      </c>
      <c r="P71" s="96">
        <v>34755470.456714198</v>
      </c>
      <c r="Q71" s="98">
        <v>38906429.251809813</v>
      </c>
      <c r="R71" s="85">
        <f t="shared" si="18"/>
        <v>-3.4531664433723464E-4</v>
      </c>
      <c r="S71" s="85">
        <f t="shared" si="19"/>
        <v>-2.9063713242227784E-4</v>
      </c>
      <c r="U71" s="103">
        <v>0.95</v>
      </c>
      <c r="V71" s="96">
        <v>35212021.339753501</v>
      </c>
      <c r="W71" s="98">
        <v>39295389.825982429</v>
      </c>
      <c r="X71" s="85">
        <f t="shared" si="16"/>
        <v>-1.3485939736376906E-2</v>
      </c>
      <c r="Y71" s="85">
        <f t="shared" si="17"/>
        <v>-1.0290876888179978E-2</v>
      </c>
      <c r="Z71" s="85"/>
      <c r="AA71" s="103">
        <v>0.95</v>
      </c>
      <c r="AB71" s="96">
        <v>34752250.660845749</v>
      </c>
      <c r="AC71" s="98">
        <v>38902941.430419788</v>
      </c>
      <c r="AD71" s="85">
        <f t="shared" si="20"/>
        <v>-2.526432414102775E-4</v>
      </c>
      <c r="AE71" s="85">
        <f t="shared" si="21"/>
        <v>-2.0096467603103463E-4</v>
      </c>
      <c r="AF71" s="88"/>
      <c r="AG71" s="103">
        <v>0.95</v>
      </c>
      <c r="AH71" s="96">
        <v>34774226.095328055</v>
      </c>
      <c r="AI71" s="98">
        <v>38922231.123960465</v>
      </c>
      <c r="AJ71" s="85">
        <f t="shared" si="22"/>
        <v>-8.8514864780298019E-4</v>
      </c>
      <c r="AK71" s="85">
        <f t="shared" si="23"/>
        <v>-6.9690584084480811E-4</v>
      </c>
    </row>
    <row r="72" spans="1:37" x14ac:dyDescent="0.25">
      <c r="A72" s="70"/>
      <c r="B72" s="22" t="s">
        <v>185</v>
      </c>
      <c r="C72" s="22" t="s">
        <v>186</v>
      </c>
      <c r="D72" s="22" t="s">
        <v>187</v>
      </c>
      <c r="E72" s="22" t="s">
        <v>188</v>
      </c>
      <c r="F72" s="22" t="s">
        <v>189</v>
      </c>
      <c r="G72" s="22" t="s">
        <v>190</v>
      </c>
      <c r="H72" s="22" t="s">
        <v>191</v>
      </c>
      <c r="O72" s="103">
        <v>0.98</v>
      </c>
      <c r="P72" s="96">
        <v>34748271.957017668</v>
      </c>
      <c r="Q72" s="98">
        <v>38899646.63127286</v>
      </c>
      <c r="R72" s="85">
        <f t="shared" si="18"/>
        <v>-1.3812665773493826E-4</v>
      </c>
      <c r="S72" s="85">
        <f t="shared" si="19"/>
        <v>-1.162548529687335E-4</v>
      </c>
      <c r="U72" s="103">
        <v>0.98</v>
      </c>
      <c r="V72" s="96">
        <v>34930892.310233392</v>
      </c>
      <c r="W72" s="98">
        <v>39055230.860941909</v>
      </c>
      <c r="X72" s="85">
        <f t="shared" si="16"/>
        <v>-5.3943758945507181E-3</v>
      </c>
      <c r="Y72" s="85">
        <f t="shared" si="17"/>
        <v>-4.1163507552719469E-3</v>
      </c>
      <c r="Z72" s="85"/>
      <c r="AA72" s="103">
        <v>0.98</v>
      </c>
      <c r="AB72" s="96">
        <v>34746984.038670287</v>
      </c>
      <c r="AC72" s="98">
        <v>38898251.502716854</v>
      </c>
      <c r="AD72" s="85">
        <f t="shared" si="20"/>
        <v>-1.0105729656384455E-4</v>
      </c>
      <c r="AE72" s="85">
        <f t="shared" si="21"/>
        <v>-8.0385870412369442E-5</v>
      </c>
      <c r="AF72" s="88"/>
      <c r="AG72" s="103">
        <v>0.98</v>
      </c>
      <c r="AH72" s="96">
        <v>34755774.212463208</v>
      </c>
      <c r="AI72" s="98">
        <v>38905967.38013313</v>
      </c>
      <c r="AJ72" s="85">
        <f t="shared" si="22"/>
        <v>-3.5405945912092562E-4</v>
      </c>
      <c r="AK72" s="85">
        <f t="shared" si="23"/>
        <v>-2.7876233633783443E-4</v>
      </c>
    </row>
    <row r="73" spans="1:37" x14ac:dyDescent="0.25">
      <c r="A73" s="5" t="s">
        <v>166</v>
      </c>
      <c r="B73" s="68">
        <v>0</v>
      </c>
      <c r="C73" s="68">
        <v>0</v>
      </c>
      <c r="D73" s="68">
        <f>J53</f>
        <v>0</v>
      </c>
      <c r="E73" s="68">
        <f>SUM(N51:Q51)</f>
        <v>2469646.368888889</v>
      </c>
      <c r="F73" s="68">
        <f>SUM(R51:U51)</f>
        <v>4939292.7377777779</v>
      </c>
      <c r="G73" s="68">
        <f>SUM(V51:Y51)</f>
        <v>3704469.5533333337</v>
      </c>
      <c r="H73" s="68">
        <v>0</v>
      </c>
      <c r="I73" s="68">
        <f t="shared" ref="I73:I75" si="24">SUM(B73:H73)</f>
        <v>11113408.66</v>
      </c>
      <c r="O73" s="103">
        <v>0.99</v>
      </c>
      <c r="P73" s="96">
        <v>34745872.457118824</v>
      </c>
      <c r="Q73" s="98">
        <v>38897385.757760555</v>
      </c>
      <c r="R73" s="85">
        <f t="shared" si="18"/>
        <v>-6.9063328867358109E-5</v>
      </c>
      <c r="S73" s="85">
        <f t="shared" si="19"/>
        <v>-5.8127426484366751E-5</v>
      </c>
      <c r="U73" s="103">
        <v>0.99</v>
      </c>
      <c r="V73" s="96">
        <v>34837182.633726686</v>
      </c>
      <c r="W73" s="98">
        <v>38975177.872595072</v>
      </c>
      <c r="X73" s="85">
        <f t="shared" si="16"/>
        <v>-2.697187947275248E-3</v>
      </c>
      <c r="Y73" s="85">
        <f t="shared" si="17"/>
        <v>-2.0581753776358624E-3</v>
      </c>
      <c r="Z73" s="85"/>
      <c r="AA73" s="103">
        <v>0.99</v>
      </c>
      <c r="AB73" s="96">
        <v>34745228.497945137</v>
      </c>
      <c r="AC73" s="98">
        <v>38896688.193482548</v>
      </c>
      <c r="AD73" s="85">
        <f t="shared" si="20"/>
        <v>-5.0528648281922273E-5</v>
      </c>
      <c r="AE73" s="85">
        <f t="shared" si="21"/>
        <v>-4.0192935206073699E-5</v>
      </c>
      <c r="AF73" s="88"/>
      <c r="AG73" s="103">
        <v>0.99</v>
      </c>
      <c r="AH73" s="96">
        <v>34749623.584841594</v>
      </c>
      <c r="AI73" s="98">
        <v>38900546.132190682</v>
      </c>
      <c r="AJ73" s="85">
        <f t="shared" si="22"/>
        <v>-1.7702972956046281E-4</v>
      </c>
      <c r="AK73" s="85">
        <f t="shared" si="23"/>
        <v>-1.3938116816891721E-4</v>
      </c>
    </row>
    <row r="74" spans="1:37" x14ac:dyDescent="0.25">
      <c r="A74" s="7" t="s">
        <v>167</v>
      </c>
      <c r="B74" s="68">
        <f>B51</f>
        <v>0</v>
      </c>
      <c r="C74" s="68">
        <f>SUM(F49:I49)</f>
        <v>170000</v>
      </c>
      <c r="D74" s="68">
        <f>SUM(J49:M49)</f>
        <v>85000</v>
      </c>
      <c r="E74" s="68">
        <f>N51</f>
        <v>0</v>
      </c>
      <c r="F74" s="68">
        <v>0</v>
      </c>
      <c r="G74" s="68">
        <v>0</v>
      </c>
      <c r="H74" s="68">
        <f>Z51</f>
        <v>0</v>
      </c>
      <c r="I74" s="68">
        <f t="shared" si="24"/>
        <v>255000</v>
      </c>
      <c r="O74" s="103">
        <v>1.01</v>
      </c>
      <c r="P74" s="97">
        <v>34741073.457321137</v>
      </c>
      <c r="Q74" s="100">
        <v>38892864.010735922</v>
      </c>
      <c r="R74" s="85">
        <f t="shared" si="18"/>
        <v>6.9063328867691176E-5</v>
      </c>
      <c r="S74" s="85">
        <f t="shared" si="19"/>
        <v>5.8127426484588796E-5</v>
      </c>
      <c r="U74" s="103">
        <v>1.01</v>
      </c>
      <c r="V74" s="97">
        <v>34649763.280713275</v>
      </c>
      <c r="W74" s="100">
        <v>38815071.895901404</v>
      </c>
      <c r="X74" s="85">
        <f t="shared" si="16"/>
        <v>2.6971879472756921E-3</v>
      </c>
      <c r="Y74" s="85">
        <f t="shared" si="17"/>
        <v>2.0581753776360845E-3</v>
      </c>
      <c r="Z74" s="85"/>
      <c r="AA74" s="103">
        <v>1.01</v>
      </c>
      <c r="AB74" s="97">
        <v>34741717.416494824</v>
      </c>
      <c r="AC74" s="100">
        <v>38893561.575013928</v>
      </c>
      <c r="AD74" s="85">
        <f t="shared" si="20"/>
        <v>5.0528648282477384E-5</v>
      </c>
      <c r="AE74" s="85">
        <f t="shared" si="21"/>
        <v>4.0192935206295743E-5</v>
      </c>
      <c r="AF74" s="88"/>
      <c r="AG74" s="103">
        <v>1.01</v>
      </c>
      <c r="AH74" s="97">
        <v>34737322.32959836</v>
      </c>
      <c r="AI74" s="100">
        <v>38889703.636305794</v>
      </c>
      <c r="AJ74" s="85">
        <f t="shared" si="22"/>
        <v>1.7702972956101792E-4</v>
      </c>
      <c r="AK74" s="85">
        <f t="shared" si="23"/>
        <v>1.3938116816902824E-4</v>
      </c>
    </row>
    <row r="75" spans="1:37" x14ac:dyDescent="0.25">
      <c r="A75" s="5" t="s">
        <v>164</v>
      </c>
      <c r="B75" s="68">
        <f>B62-B73-B74-B76</f>
        <v>7500</v>
      </c>
      <c r="C75" s="68">
        <f>F62-C73-C74-C76</f>
        <v>29000</v>
      </c>
      <c r="D75" s="68">
        <f>J62-D73-D74-D76</f>
        <v>33500</v>
      </c>
      <c r="E75" s="68">
        <f>N62-E73-E74-E76</f>
        <v>292166.66666666651</v>
      </c>
      <c r="F75" s="68">
        <f>R62-F73-F74-F76</f>
        <v>135833.33333333393</v>
      </c>
      <c r="G75" s="68">
        <f>V62-G73-G74-G76</f>
        <v>154999.99999999988</v>
      </c>
      <c r="H75" s="68">
        <f>Z62-H73-H74-H76</f>
        <v>65000</v>
      </c>
      <c r="I75" s="68">
        <f t="shared" si="24"/>
        <v>718000.00000000035</v>
      </c>
      <c r="O75" s="103">
        <v>1.02</v>
      </c>
      <c r="P75" s="97">
        <v>34738673.957422294</v>
      </c>
      <c r="Q75" s="100">
        <v>38890603.137223616</v>
      </c>
      <c r="R75" s="85">
        <f t="shared" si="18"/>
        <v>1.3812665773516031E-4</v>
      </c>
      <c r="S75" s="85">
        <f t="shared" si="19"/>
        <v>1.1625485296884452E-4</v>
      </c>
      <c r="U75" s="103">
        <v>1.02</v>
      </c>
      <c r="V75" s="97">
        <v>34556053.604206577</v>
      </c>
      <c r="W75" s="100">
        <v>38735018.907554567</v>
      </c>
      <c r="X75" s="85">
        <f t="shared" si="16"/>
        <v>5.3943758945510512E-3</v>
      </c>
      <c r="Y75" s="85">
        <f t="shared" si="17"/>
        <v>4.116350755272058E-3</v>
      </c>
      <c r="Z75" s="85"/>
      <c r="AA75" s="103">
        <v>1.02</v>
      </c>
      <c r="AB75" s="97">
        <v>34739961.875769675</v>
      </c>
      <c r="AC75" s="100">
        <v>38891998.265779622</v>
      </c>
      <c r="AD75" s="85">
        <f t="shared" si="20"/>
        <v>1.0105729656439966E-4</v>
      </c>
      <c r="AE75" s="85">
        <f t="shared" si="21"/>
        <v>8.0385870412369442E-5</v>
      </c>
      <c r="AF75" s="88"/>
      <c r="AG75" s="103">
        <v>1.02</v>
      </c>
      <c r="AH75" s="97">
        <v>34731171.701976746</v>
      </c>
      <c r="AI75" s="100">
        <v>38884282.388363361</v>
      </c>
      <c r="AJ75" s="85">
        <f t="shared" si="22"/>
        <v>3.5405945912159176E-4</v>
      </c>
      <c r="AK75" s="85">
        <f t="shared" si="23"/>
        <v>2.787623363377234E-4</v>
      </c>
    </row>
    <row r="76" spans="1:37" x14ac:dyDescent="0.25">
      <c r="A76" s="7" t="s">
        <v>165</v>
      </c>
      <c r="B76" s="68">
        <f>B55</f>
        <v>0</v>
      </c>
      <c r="C76" s="68">
        <f>F55</f>
        <v>0</v>
      </c>
      <c r="D76" s="68">
        <f>J55</f>
        <v>0</v>
      </c>
      <c r="E76" s="68">
        <f>N55</f>
        <v>0</v>
      </c>
      <c r="F76" s="68">
        <f>SUM(R54:U54)</f>
        <v>53397.834999999999</v>
      </c>
      <c r="G76" s="150">
        <f>SUM(V54:Y54)</f>
        <v>160193.505</v>
      </c>
      <c r="H76" s="68">
        <f>Z55</f>
        <v>0</v>
      </c>
      <c r="I76" s="68">
        <f>SUM(B76:H76)</f>
        <v>213591.34</v>
      </c>
      <c r="O76" s="103">
        <v>1.05</v>
      </c>
      <c r="P76" s="97">
        <v>34731475.457725756</v>
      </c>
      <c r="Q76" s="100">
        <v>38883820.516686663</v>
      </c>
      <c r="R76" s="85">
        <f t="shared" si="18"/>
        <v>3.4531664433801179E-4</v>
      </c>
      <c r="S76" s="85">
        <f t="shared" si="19"/>
        <v>2.9063713242261091E-4</v>
      </c>
      <c r="U76" s="103">
        <v>1.05</v>
      </c>
      <c r="V76" s="97">
        <v>34274924.57468646</v>
      </c>
      <c r="W76" s="100">
        <v>38494859.942514047</v>
      </c>
      <c r="X76" s="85">
        <f t="shared" si="16"/>
        <v>1.3485939736377461E-2</v>
      </c>
      <c r="Y76" s="85">
        <f t="shared" si="17"/>
        <v>1.02908768881802E-2</v>
      </c>
      <c r="Z76" s="85"/>
      <c r="AA76" s="103">
        <v>1.05</v>
      </c>
      <c r="AB76" s="97">
        <v>34734695.253594212</v>
      </c>
      <c r="AC76" s="100">
        <v>38887308.338076688</v>
      </c>
      <c r="AD76" s="85">
        <f t="shared" si="20"/>
        <v>2.5264324141061056E-4</v>
      </c>
      <c r="AE76" s="85">
        <f t="shared" si="21"/>
        <v>2.0096467603114565E-4</v>
      </c>
      <c r="AF76" s="88"/>
      <c r="AG76" s="103">
        <v>1.05</v>
      </c>
      <c r="AH76" s="97">
        <v>34712719.819111906</v>
      </c>
      <c r="AI76" s="100">
        <v>38868018.644536011</v>
      </c>
      <c r="AJ76" s="85">
        <f t="shared" si="22"/>
        <v>8.851486478035353E-4</v>
      </c>
      <c r="AK76" s="85">
        <f t="shared" si="23"/>
        <v>6.9690584084514118E-4</v>
      </c>
    </row>
    <row r="77" spans="1:37" x14ac:dyDescent="0.25">
      <c r="I77" s="68">
        <f>SUM(B73:H76)</f>
        <v>12300000.000000002</v>
      </c>
      <c r="O77" s="103">
        <v>1.1000000000000001</v>
      </c>
      <c r="P77" s="97">
        <v>34719477.958231546</v>
      </c>
      <c r="Q77" s="100">
        <v>38872516.149125099</v>
      </c>
      <c r="R77" s="85">
        <f t="shared" ref="R77:R78" si="25">1-(P77*100/$P$68)/100</f>
        <v>6.9063328867524643E-4</v>
      </c>
      <c r="S77" s="85">
        <f t="shared" ref="S77:S78" si="26">1-(Q77*100/$Q$68)/100</f>
        <v>5.8127426484488876E-4</v>
      </c>
      <c r="U77" s="103">
        <v>1.1000000000000001</v>
      </c>
      <c r="V77" s="97">
        <v>33806376.192152947</v>
      </c>
      <c r="W77" s="100">
        <v>38094595.00077986</v>
      </c>
      <c r="X77" s="85">
        <f t="shared" ref="X77:X78" si="27">1-(V77*100/$P$68)/100</f>
        <v>2.6971879472754368E-2</v>
      </c>
      <c r="Y77" s="85">
        <f t="shared" si="17"/>
        <v>2.058175377636029E-2</v>
      </c>
      <c r="AA77" s="103">
        <v>1.1000000000000001</v>
      </c>
      <c r="AB77" s="96">
        <v>34725917.549968436</v>
      </c>
      <c r="AC77" s="98">
        <v>38879491.791905157</v>
      </c>
      <c r="AD77" s="85">
        <f t="shared" ref="AD77:AD78" si="28">1-(AB77*100/$P$68)/100</f>
        <v>5.0528648282122113E-4</v>
      </c>
      <c r="AE77" s="85">
        <f t="shared" ref="AE77:AE78" si="29">1-(AC77*100/$Q$68)/100</f>
        <v>4.0192935206173619E-4</v>
      </c>
      <c r="AG77" s="103">
        <v>1.1000000000000001</v>
      </c>
      <c r="AH77" s="97">
        <v>34681966.681003831</v>
      </c>
      <c r="AI77" s="100">
        <v>38840912.404823788</v>
      </c>
      <c r="AJ77" s="85">
        <f t="shared" ref="AJ77:AJ78" si="30">1-(AH77*100/$P$68)/100</f>
        <v>1.7702972956068486E-3</v>
      </c>
      <c r="AK77" s="85">
        <f t="shared" ref="AK77:AK78" si="31">1-(AI77*100/$Q$68)/100</f>
        <v>1.3938116816899493E-3</v>
      </c>
    </row>
    <row r="78" spans="1:37" x14ac:dyDescent="0.25">
      <c r="D78" s="150"/>
      <c r="E78" s="150"/>
      <c r="O78" s="103">
        <v>1.25</v>
      </c>
      <c r="P78" s="97">
        <v>34683485.459748901</v>
      </c>
      <c r="Q78" s="100">
        <v>38838603.046440393</v>
      </c>
      <c r="R78" s="85">
        <f t="shared" si="25"/>
        <v>1.7265832216873944E-3</v>
      </c>
      <c r="S78" s="85">
        <f t="shared" si="26"/>
        <v>1.4531856621121664E-3</v>
      </c>
      <c r="U78" s="103">
        <v>1.25</v>
      </c>
      <c r="V78" s="97">
        <v>32400731.044552401</v>
      </c>
      <c r="W78" s="100">
        <v>36893800.17557729</v>
      </c>
      <c r="X78" s="85">
        <f t="shared" si="27"/>
        <v>6.7429698681885641E-2</v>
      </c>
      <c r="Y78" s="85">
        <f t="shared" si="17"/>
        <v>5.1454384440900558E-2</v>
      </c>
      <c r="AA78" s="103">
        <v>1.25</v>
      </c>
      <c r="AB78" s="96">
        <v>34699584.439091131</v>
      </c>
      <c r="AC78" s="98">
        <v>38856042.153390504</v>
      </c>
      <c r="AD78" s="85">
        <f t="shared" si="28"/>
        <v>1.2632162070527198E-3</v>
      </c>
      <c r="AE78" s="85">
        <f t="shared" si="29"/>
        <v>1.0048233801549511E-3</v>
      </c>
      <c r="AG78" s="103">
        <v>1.25</v>
      </c>
      <c r="AH78" s="97">
        <v>34589707.266679622</v>
      </c>
      <c r="AI78" s="100">
        <v>38759593.685687102</v>
      </c>
      <c r="AJ78" s="85">
        <f t="shared" si="30"/>
        <v>4.4257432390163443E-3</v>
      </c>
      <c r="AK78" s="85">
        <f t="shared" si="31"/>
        <v>3.4845292042249287E-3</v>
      </c>
    </row>
    <row r="79" spans="1:37" x14ac:dyDescent="0.25">
      <c r="A79" s="151"/>
      <c r="B79" s="152"/>
      <c r="C79" s="152"/>
      <c r="D79" s="152"/>
      <c r="E79" s="152"/>
      <c r="F79" s="155">
        <f>R52+S52+R53+S53+T53+U53+R55+S55+T55+U55+U56+T56+S56+R56+S60+U60</f>
        <v>135833.33333333334</v>
      </c>
      <c r="G79" s="152"/>
      <c r="H79" s="152"/>
      <c r="I79" s="152"/>
      <c r="J79" s="152"/>
      <c r="K79" s="152"/>
      <c r="L79" s="68"/>
    </row>
    <row r="80" spans="1:37" x14ac:dyDescent="0.25">
      <c r="A80" s="153"/>
      <c r="B80" s="154"/>
      <c r="C80" s="154"/>
      <c r="D80" s="154"/>
      <c r="E80" s="154"/>
      <c r="F80" s="154"/>
      <c r="G80" s="154"/>
      <c r="H80" s="154"/>
      <c r="I80" s="154"/>
      <c r="J80" s="153"/>
      <c r="K80" s="154"/>
      <c r="L80" s="68"/>
      <c r="M80" s="68"/>
      <c r="N80" s="52"/>
      <c r="O80" s="68"/>
      <c r="P80" s="68"/>
    </row>
    <row r="81" spans="1:14" x14ac:dyDescent="0.25">
      <c r="A81" s="151"/>
      <c r="B81" s="154"/>
      <c r="C81" s="154"/>
      <c r="D81" s="154"/>
      <c r="E81" s="154"/>
      <c r="F81" s="154"/>
      <c r="G81" s="154"/>
      <c r="H81" s="154"/>
      <c r="I81" s="154"/>
      <c r="J81" s="153"/>
      <c r="K81" s="152"/>
      <c r="M81" s="68"/>
      <c r="N81" s="67"/>
    </row>
    <row r="82" spans="1:14" x14ac:dyDescent="0.25">
      <c r="A82" s="151"/>
      <c r="B82" s="154"/>
      <c r="C82" s="154"/>
      <c r="D82" s="154"/>
      <c r="E82" s="154"/>
      <c r="F82" s="154"/>
      <c r="G82" s="154"/>
      <c r="H82" s="154"/>
      <c r="I82" s="154"/>
      <c r="J82" s="153"/>
      <c r="K82" s="152"/>
      <c r="M82" s="68"/>
      <c r="N82" s="66"/>
    </row>
    <row r="83" spans="1:14" x14ac:dyDescent="0.25">
      <c r="A83" s="151"/>
      <c r="B83" s="154"/>
      <c r="C83" s="154"/>
      <c r="D83" s="154"/>
      <c r="E83" s="154"/>
      <c r="F83" s="154"/>
      <c r="G83" s="154"/>
      <c r="H83" s="154"/>
      <c r="I83" s="154"/>
      <c r="J83" s="153"/>
      <c r="K83" s="152"/>
      <c r="M83" s="68"/>
      <c r="N83" s="52"/>
    </row>
    <row r="84" spans="1:14" x14ac:dyDescent="0.25">
      <c r="A84" s="153"/>
      <c r="B84" s="154"/>
      <c r="C84" s="154"/>
      <c r="D84" s="154"/>
      <c r="E84" s="154"/>
      <c r="F84" s="154"/>
      <c r="G84" s="154"/>
      <c r="H84" s="154"/>
      <c r="I84" s="154"/>
      <c r="J84" s="153"/>
      <c r="K84" s="154"/>
      <c r="M84" s="68"/>
      <c r="N84" s="68"/>
    </row>
    <row r="85" spans="1:14" x14ac:dyDescent="0.25">
      <c r="A85" s="151"/>
      <c r="B85" s="154"/>
      <c r="C85" s="154"/>
      <c r="D85" s="154"/>
      <c r="E85" s="154"/>
      <c r="F85" s="154"/>
      <c r="G85" s="154"/>
      <c r="H85" s="154"/>
      <c r="I85" s="154"/>
      <c r="J85" s="153"/>
      <c r="K85" s="154"/>
    </row>
    <row r="86" spans="1:14" x14ac:dyDescent="0.25">
      <c r="A86" s="151"/>
      <c r="B86" s="154"/>
      <c r="C86" s="154"/>
      <c r="D86" s="154"/>
      <c r="E86" s="154"/>
      <c r="F86" s="154"/>
      <c r="G86" s="154"/>
      <c r="H86" s="154"/>
      <c r="I86" s="154"/>
      <c r="J86" s="152"/>
      <c r="K86" s="152"/>
    </row>
    <row r="87" spans="1:14" x14ac:dyDescent="0.25">
      <c r="A87" s="151"/>
      <c r="B87" s="154"/>
      <c r="C87" s="154"/>
      <c r="D87" s="154"/>
      <c r="E87" s="154"/>
      <c r="F87" s="154"/>
      <c r="G87" s="154"/>
      <c r="H87" s="154"/>
      <c r="I87" s="154"/>
      <c r="J87" s="152"/>
      <c r="K87" s="152"/>
    </row>
    <row r="88" spans="1:14" x14ac:dyDescent="0.25">
      <c r="A88" s="151"/>
      <c r="B88" s="152"/>
      <c r="C88" s="152"/>
      <c r="D88" s="152"/>
      <c r="E88" s="152"/>
      <c r="F88" s="152"/>
      <c r="G88" s="152"/>
      <c r="H88" s="152"/>
      <c r="I88" s="154"/>
      <c r="J88" s="152"/>
      <c r="K88" s="152"/>
    </row>
    <row r="89" spans="1:14" x14ac:dyDescent="0.25">
      <c r="A89" s="151"/>
      <c r="B89" s="152"/>
      <c r="C89" s="152"/>
      <c r="D89" s="152"/>
      <c r="E89" s="152"/>
      <c r="F89" s="152"/>
      <c r="G89" s="152"/>
      <c r="H89" s="152"/>
      <c r="I89" s="152"/>
      <c r="J89" s="152"/>
      <c r="K89" s="152"/>
    </row>
    <row r="90" spans="1:14" x14ac:dyDescent="0.25">
      <c r="A90" s="151"/>
      <c r="B90" s="152"/>
      <c r="C90" s="152"/>
      <c r="D90" s="152"/>
      <c r="E90" s="152"/>
      <c r="F90" s="152"/>
      <c r="G90" s="152"/>
      <c r="H90" s="152"/>
      <c r="I90" s="152"/>
      <c r="J90" s="152"/>
      <c r="K90" s="152"/>
    </row>
    <row r="91" spans="1:14" x14ac:dyDescent="0.25">
      <c r="A91" s="151"/>
      <c r="B91" s="152"/>
      <c r="C91" s="152"/>
      <c r="D91" s="152"/>
      <c r="E91" s="152"/>
      <c r="F91" s="152"/>
      <c r="G91" s="152"/>
      <c r="H91" s="152"/>
      <c r="I91" s="152"/>
      <c r="J91" s="152"/>
      <c r="K91" s="152"/>
    </row>
  </sheetData>
  <mergeCells count="52">
    <mergeCell ref="Q6:Q15"/>
    <mergeCell ref="B14:F14"/>
    <mergeCell ref="B15:F15"/>
    <mergeCell ref="B16:F16"/>
    <mergeCell ref="B8:F8"/>
    <mergeCell ref="B9:F9"/>
    <mergeCell ref="B3:F3"/>
    <mergeCell ref="O4:P4"/>
    <mergeCell ref="A2:L2"/>
    <mergeCell ref="B6:F6"/>
    <mergeCell ref="B7:F7"/>
    <mergeCell ref="B4:F4"/>
    <mergeCell ref="B5:F5"/>
    <mergeCell ref="A6:A16"/>
    <mergeCell ref="H6:H15"/>
    <mergeCell ref="B10:F10"/>
    <mergeCell ref="B11:F11"/>
    <mergeCell ref="B12:F12"/>
    <mergeCell ref="B13:F13"/>
    <mergeCell ref="O5:P5"/>
    <mergeCell ref="AF28:AG28"/>
    <mergeCell ref="A27:U27"/>
    <mergeCell ref="A28:A29"/>
    <mergeCell ref="B28:E28"/>
    <mergeCell ref="F28:I28"/>
    <mergeCell ref="J28:M28"/>
    <mergeCell ref="N28:Q28"/>
    <mergeCell ref="R28:U28"/>
    <mergeCell ref="R46:U46"/>
    <mergeCell ref="V28:Y28"/>
    <mergeCell ref="Z28:AC28"/>
    <mergeCell ref="A21:AB21"/>
    <mergeCell ref="A22:U22"/>
    <mergeCell ref="A23:U23"/>
    <mergeCell ref="A24:U24"/>
    <mergeCell ref="A25:U25"/>
    <mergeCell ref="Z62:AC62"/>
    <mergeCell ref="B62:E62"/>
    <mergeCell ref="L6:L15"/>
    <mergeCell ref="F62:I62"/>
    <mergeCell ref="J62:M62"/>
    <mergeCell ref="N62:Q62"/>
    <mergeCell ref="R62:U62"/>
    <mergeCell ref="V46:Y46"/>
    <mergeCell ref="V62:Y62"/>
    <mergeCell ref="Z46:AC46"/>
    <mergeCell ref="A26:U26"/>
    <mergeCell ref="A46:A47"/>
    <mergeCell ref="B46:E46"/>
    <mergeCell ref="F46:I46"/>
    <mergeCell ref="J46:M46"/>
    <mergeCell ref="N46:Q4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10474-4722-495A-97EE-7F1A68B1B91A}">
  <dimension ref="A1:S67"/>
  <sheetViews>
    <sheetView zoomScaleNormal="100" workbookViewId="0">
      <selection activeCell="H29" sqref="H29:J39"/>
    </sheetView>
  </sheetViews>
  <sheetFormatPr defaultRowHeight="15" x14ac:dyDescent="0.25"/>
  <cols>
    <col min="1" max="1" width="28" bestFit="1" customWidth="1"/>
    <col min="2" max="2" width="12.85546875" style="9" bestFit="1" customWidth="1"/>
    <col min="3" max="3" width="14.140625" bestFit="1" customWidth="1"/>
    <col min="4" max="4" width="12.85546875" bestFit="1" customWidth="1"/>
    <col min="7" max="7" width="15.7109375" bestFit="1" customWidth="1"/>
    <col min="8" max="8" width="28" style="21" bestFit="1" customWidth="1"/>
    <col min="9" max="9" width="18.140625" style="96" bestFit="1" customWidth="1"/>
    <col min="10" max="10" width="18.140625" style="98" customWidth="1"/>
    <col min="11" max="11" width="18.140625" bestFit="1" customWidth="1"/>
    <col min="12" max="12" width="18.7109375" style="70" bestFit="1" customWidth="1"/>
    <col min="13" max="13" width="15.7109375" bestFit="1" customWidth="1"/>
    <col min="14" max="14" width="6.85546875" bestFit="1" customWidth="1"/>
    <col min="15" max="15" width="17.85546875" bestFit="1" customWidth="1"/>
    <col min="16" max="16" width="17.28515625" bestFit="1" customWidth="1"/>
    <col min="17" max="18" width="7.5703125" bestFit="1" customWidth="1"/>
  </cols>
  <sheetData>
    <row r="1" spans="1:18" x14ac:dyDescent="0.25">
      <c r="A1" t="s">
        <v>0</v>
      </c>
      <c r="H1" s="21" t="s">
        <v>156</v>
      </c>
      <c r="I1" s="101" t="s">
        <v>154</v>
      </c>
      <c r="J1" s="101" t="s">
        <v>155</v>
      </c>
      <c r="K1" s="101" t="s">
        <v>157</v>
      </c>
      <c r="L1" s="101" t="s">
        <v>158</v>
      </c>
    </row>
    <row r="2" spans="1:18" x14ac:dyDescent="0.25">
      <c r="H2" s="21" t="s">
        <v>152</v>
      </c>
    </row>
    <row r="3" spans="1:18" x14ac:dyDescent="0.25">
      <c r="A3" t="s">
        <v>72</v>
      </c>
      <c r="B3" s="9" t="s">
        <v>73</v>
      </c>
      <c r="C3" t="s">
        <v>74</v>
      </c>
      <c r="D3" t="s">
        <v>75</v>
      </c>
      <c r="I3" s="96">
        <f>'Sostenibilità finanziaria'!$B$56</f>
        <v>34743472.957219988</v>
      </c>
      <c r="J3" s="99">
        <f>'Convenienza Econ. - sociale '!$C$56</f>
        <v>38895124.884248242</v>
      </c>
      <c r="M3" s="80"/>
      <c r="N3" s="70"/>
      <c r="O3" s="86">
        <f>'Sostenibilità finanziaria'!$B$56</f>
        <v>34743472.957219988</v>
      </c>
      <c r="P3" s="94">
        <f>'Convenienza Econ. - sociale '!$C$56</f>
        <v>38895124.884248242</v>
      </c>
      <c r="Q3" s="80"/>
      <c r="R3" s="80"/>
    </row>
    <row r="4" spans="1:18" x14ac:dyDescent="0.25">
      <c r="A4" s="5" t="s">
        <v>4</v>
      </c>
      <c r="B4" s="9">
        <v>0</v>
      </c>
      <c r="C4" s="80">
        <v>1</v>
      </c>
      <c r="D4" s="10">
        <f>B4*C4</f>
        <v>0</v>
      </c>
      <c r="H4" s="103">
        <v>0.75</v>
      </c>
      <c r="I4" s="96">
        <f t="dataTable" ref="I4:J13" dt2D="0" dtr="0" r1="C6"/>
        <v>34743800.960342556</v>
      </c>
      <c r="J4" s="98">
        <v>38895473.128240205</v>
      </c>
      <c r="K4" s="85">
        <f t="shared" ref="K4:K11" si="0">1-(I4*100/$I$3)/100</f>
        <v>-9.4407120143635836E-6</v>
      </c>
      <c r="L4" s="85">
        <f t="shared" ref="L4:L11" si="1">1-(J4*100/$J$3)/100</f>
        <v>-8.9534097909016452E-6</v>
      </c>
      <c r="M4" s="85">
        <f>1-(J4*100/$J$3)/100</f>
        <v>-8.9534097909016452E-6</v>
      </c>
      <c r="N4" s="80">
        <v>-1.1000000000000001</v>
      </c>
      <c r="O4" s="86">
        <f t="dataTable" ref="O4:P11" dt2D="0" dtr="0" r1="C5" ca="1"/>
        <v>34743472.957219988</v>
      </c>
      <c r="P4" s="94">
        <v>38895124.884248242</v>
      </c>
      <c r="Q4" s="85"/>
      <c r="R4" s="85"/>
    </row>
    <row r="5" spans="1:18" x14ac:dyDescent="0.25">
      <c r="A5" t="s">
        <v>5</v>
      </c>
      <c r="B5" s="9">
        <v>0</v>
      </c>
      <c r="C5" s="80">
        <v>1</v>
      </c>
      <c r="D5" s="10">
        <f>B5*C5</f>
        <v>0</v>
      </c>
      <c r="F5" s="5"/>
      <c r="H5" s="103">
        <v>0.9</v>
      </c>
      <c r="I5" s="96">
        <v>34743604.158469014</v>
      </c>
      <c r="J5" s="98">
        <v>38895264.181845039</v>
      </c>
      <c r="K5" s="85">
        <f t="shared" si="0"/>
        <v>-3.7762848057454335E-6</v>
      </c>
      <c r="L5" s="85">
        <f t="shared" si="1"/>
        <v>-3.5813639167603384E-6</v>
      </c>
      <c r="M5" s="79"/>
      <c r="N5" s="80">
        <v>-1.05</v>
      </c>
      <c r="O5" s="86">
        <v>34743472.957219988</v>
      </c>
      <c r="P5" s="86">
        <v>38895124.884248242</v>
      </c>
      <c r="Q5" s="86"/>
    </row>
    <row r="6" spans="1:18" x14ac:dyDescent="0.25">
      <c r="A6" t="s">
        <v>152</v>
      </c>
      <c r="B6" s="9">
        <f>'Costi di Gestione'!B4</f>
        <v>69.75</v>
      </c>
      <c r="C6" s="80">
        <v>1</v>
      </c>
      <c r="D6" s="10">
        <f t="shared" ref="D6:D17" si="2">B6*C6</f>
        <v>69.75</v>
      </c>
      <c r="H6" s="103">
        <v>0.95</v>
      </c>
      <c r="I6" s="96">
        <v>34743538.557844497</v>
      </c>
      <c r="J6" s="98">
        <v>38895194.533046618</v>
      </c>
      <c r="K6" s="85">
        <f t="shared" si="0"/>
        <v>-1.8881424026506721E-6</v>
      </c>
      <c r="L6" s="85">
        <f t="shared" si="1"/>
        <v>-1.7906819578250577E-6</v>
      </c>
      <c r="M6" s="79"/>
      <c r="N6" s="80">
        <v>-1.02</v>
      </c>
      <c r="O6" s="86">
        <v>34743472.957219988</v>
      </c>
      <c r="P6" s="86">
        <v>38895124.884248242</v>
      </c>
    </row>
    <row r="7" spans="1:18" x14ac:dyDescent="0.25">
      <c r="A7" s="5" t="s">
        <v>7</v>
      </c>
      <c r="B7" s="9">
        <f>'Costi di Gestione'!B5</f>
        <v>104.625</v>
      </c>
      <c r="C7" s="80">
        <v>1</v>
      </c>
      <c r="D7" s="10">
        <f t="shared" si="2"/>
        <v>104.625</v>
      </c>
      <c r="H7" s="103">
        <v>0.98</v>
      </c>
      <c r="I7" s="96">
        <v>34743499.197469786</v>
      </c>
      <c r="J7" s="98">
        <v>38895152.743767604</v>
      </c>
      <c r="K7" s="85">
        <f t="shared" si="0"/>
        <v>-7.5525696097145101E-7</v>
      </c>
      <c r="L7" s="85">
        <f t="shared" si="1"/>
        <v>-7.1627278352970336E-7</v>
      </c>
      <c r="M7" s="79"/>
      <c r="N7" s="80">
        <v>-1.01</v>
      </c>
      <c r="O7" s="86">
        <v>34743472.957219988</v>
      </c>
      <c r="P7" s="86">
        <v>38895124.884248242</v>
      </c>
    </row>
    <row r="8" spans="1:18" x14ac:dyDescent="0.25">
      <c r="A8" s="6" t="s">
        <v>8</v>
      </c>
      <c r="B8" s="9">
        <f>'Costi di Gestione'!$S$3</f>
        <v>0</v>
      </c>
      <c r="C8" s="80">
        <v>1</v>
      </c>
      <c r="D8" s="10">
        <f>B8*C8</f>
        <v>0</v>
      </c>
      <c r="G8" s="79"/>
      <c r="H8" s="103">
        <v>0.99</v>
      </c>
      <c r="I8" s="96">
        <v>34743486.077344887</v>
      </c>
      <c r="J8" s="98">
        <v>38895138.81400793</v>
      </c>
      <c r="K8" s="85">
        <f t="shared" si="0"/>
        <v>-3.776284804857255E-7</v>
      </c>
      <c r="L8" s="85">
        <f t="shared" si="1"/>
        <v>-3.5813639187587398E-7</v>
      </c>
      <c r="M8" s="79"/>
      <c r="N8" s="80">
        <v>1.01</v>
      </c>
      <c r="O8" s="86">
        <v>34743472.957219988</v>
      </c>
      <c r="P8" s="86">
        <v>38895124.884248242</v>
      </c>
    </row>
    <row r="9" spans="1:18" x14ac:dyDescent="0.25">
      <c r="A9" s="5" t="s">
        <v>9</v>
      </c>
      <c r="B9" s="9">
        <v>0</v>
      </c>
      <c r="C9" s="80">
        <v>1</v>
      </c>
      <c r="D9" s="10">
        <f t="shared" si="2"/>
        <v>0</v>
      </c>
      <c r="G9" s="80"/>
      <c r="H9" s="103">
        <v>1.01</v>
      </c>
      <c r="I9" s="97">
        <v>34743459.837095089</v>
      </c>
      <c r="J9" s="100">
        <v>38895110.954488561</v>
      </c>
      <c r="K9" s="85">
        <f t="shared" si="0"/>
        <v>3.776284804857255E-7</v>
      </c>
      <c r="L9" s="85">
        <f t="shared" si="1"/>
        <v>3.5813639176485168E-7</v>
      </c>
      <c r="M9" s="79"/>
      <c r="N9" s="80">
        <v>1.02</v>
      </c>
      <c r="O9" s="95">
        <v>34743472.957219988</v>
      </c>
      <c r="P9" s="86">
        <v>38895124.884248242</v>
      </c>
    </row>
    <row r="10" spans="1:18" x14ac:dyDescent="0.25">
      <c r="A10" s="5" t="s">
        <v>10</v>
      </c>
      <c r="B10" s="9">
        <f>'recupero tariffa'!$A$16</f>
        <v>2921616.4745795866</v>
      </c>
      <c r="C10" s="80">
        <v>1</v>
      </c>
      <c r="D10" s="10">
        <f t="shared" si="2"/>
        <v>2921616.4745795866</v>
      </c>
      <c r="G10" s="80"/>
      <c r="H10" s="103">
        <v>1.02</v>
      </c>
      <c r="I10" s="97">
        <v>34743446.716970168</v>
      </c>
      <c r="J10" s="100">
        <v>38895097.024728887</v>
      </c>
      <c r="K10" s="85">
        <f t="shared" si="0"/>
        <v>7.5525696163758482E-7</v>
      </c>
      <c r="L10" s="85">
        <f t="shared" si="1"/>
        <v>7.1627278330765876E-7</v>
      </c>
      <c r="M10" s="79"/>
      <c r="N10" s="80">
        <v>1.05</v>
      </c>
      <c r="O10" s="95">
        <v>34743472.957219988</v>
      </c>
      <c r="P10" s="86">
        <v>38895124.884248242</v>
      </c>
    </row>
    <row r="11" spans="1:18" x14ac:dyDescent="0.25">
      <c r="A11" s="5" t="s">
        <v>11</v>
      </c>
      <c r="B11" s="9">
        <v>0</v>
      </c>
      <c r="C11" s="80">
        <v>1</v>
      </c>
      <c r="D11" s="10">
        <f t="shared" si="2"/>
        <v>0</v>
      </c>
      <c r="G11" s="80"/>
      <c r="H11" s="103">
        <v>1.05</v>
      </c>
      <c r="I11" s="97">
        <v>34743407.356595479</v>
      </c>
      <c r="J11" s="100">
        <v>38895055.235449843</v>
      </c>
      <c r="K11" s="85">
        <f t="shared" si="0"/>
        <v>1.8881424027616944E-6</v>
      </c>
      <c r="L11" s="85">
        <f t="shared" si="1"/>
        <v>1.7906819583801692E-6</v>
      </c>
      <c r="M11" s="79"/>
      <c r="N11" s="80">
        <v>1.1000000000000001</v>
      </c>
      <c r="O11" s="95">
        <v>34743472.957219988</v>
      </c>
      <c r="P11" s="86">
        <v>38895124.884248242</v>
      </c>
    </row>
    <row r="12" spans="1:18" x14ac:dyDescent="0.25">
      <c r="A12" s="6" t="s">
        <v>12</v>
      </c>
      <c r="B12" s="9">
        <v>0</v>
      </c>
      <c r="C12" s="80">
        <v>1</v>
      </c>
      <c r="D12" s="10">
        <f t="shared" si="2"/>
        <v>0</v>
      </c>
      <c r="G12" s="80"/>
      <c r="H12" s="103">
        <v>1.1000000000000001</v>
      </c>
      <c r="I12" s="97">
        <v>34743341.755970962</v>
      </c>
      <c r="J12" s="100">
        <v>38894985.586651444</v>
      </c>
      <c r="K12" s="85">
        <f t="shared" ref="K12:K13" si="3">1-(I12*100/$I$3)/100</f>
        <v>3.7762848056344112E-6</v>
      </c>
      <c r="L12" s="85">
        <f t="shared" ref="L12:L13" si="4">1-(J12*100/$J$3)/100</f>
        <v>3.5813639166493161E-6</v>
      </c>
    </row>
    <row r="13" spans="1:18" x14ac:dyDescent="0.25">
      <c r="A13" s="5" t="s">
        <v>119</v>
      </c>
      <c r="C13" s="80"/>
      <c r="D13" s="10"/>
      <c r="G13" s="80"/>
      <c r="H13" s="103">
        <v>1.25</v>
      </c>
      <c r="I13" s="96">
        <v>34743144.95409742</v>
      </c>
      <c r="J13" s="98">
        <v>38894776.640256263</v>
      </c>
      <c r="K13" s="85">
        <f t="shared" si="3"/>
        <v>9.440712014474606E-6</v>
      </c>
      <c r="L13" s="85">
        <f t="shared" si="4"/>
        <v>8.9534097915677791E-6</v>
      </c>
    </row>
    <row r="14" spans="1:18" x14ac:dyDescent="0.25">
      <c r="A14" s="7" t="s">
        <v>13</v>
      </c>
      <c r="C14" s="80"/>
      <c r="D14" s="10"/>
      <c r="G14" s="80"/>
    </row>
    <row r="15" spans="1:18" s="25" customFormat="1" x14ac:dyDescent="0.25">
      <c r="A15" s="7" t="s">
        <v>151</v>
      </c>
      <c r="B15" s="9"/>
      <c r="C15" s="80"/>
      <c r="D15" s="10"/>
      <c r="G15" s="80"/>
      <c r="H15" s="4" t="s">
        <v>7</v>
      </c>
      <c r="I15" s="97"/>
      <c r="J15" s="100"/>
      <c r="K15"/>
      <c r="L15" s="87"/>
    </row>
    <row r="16" spans="1:18" s="25" customFormat="1" x14ac:dyDescent="0.25">
      <c r="A16" s="7" t="s">
        <v>121</v>
      </c>
      <c r="B16" s="9"/>
      <c r="C16" s="80"/>
      <c r="D16" s="10"/>
      <c r="G16" s="80"/>
      <c r="H16" s="21"/>
      <c r="I16" s="96">
        <f>'Sostenibilità finanziaria'!$B$56</f>
        <v>34743472.957219988</v>
      </c>
      <c r="J16" s="99">
        <f>'Convenienza Econ. - sociale '!$C$56</f>
        <v>38895124.884248242</v>
      </c>
      <c r="K16"/>
      <c r="L16" s="87"/>
    </row>
    <row r="17" spans="1:19" x14ac:dyDescent="0.25">
      <c r="A17" s="7" t="s">
        <v>14</v>
      </c>
      <c r="B17" s="9">
        <f>'Costi investimento'!$H$3*5%</f>
        <v>615000</v>
      </c>
      <c r="C17" s="80">
        <v>1</v>
      </c>
      <c r="D17" s="10">
        <f t="shared" si="2"/>
        <v>615000</v>
      </c>
      <c r="G17" s="80"/>
      <c r="H17" s="103">
        <v>0.75</v>
      </c>
      <c r="I17" s="97">
        <f t="dataTable" ref="I17:J26" dt2D="0" dtr="0" r1="C7" ca="1"/>
        <v>34743489.94782123</v>
      </c>
      <c r="J17" s="100">
        <v>38895140.779421702</v>
      </c>
      <c r="K17" s="85">
        <f t="shared" ref="K17:K26" si="5">1-(I17*100/$I$3)/100</f>
        <v>-4.8903001914624156E-7</v>
      </c>
      <c r="L17" s="85">
        <f t="shared" ref="L17:L26" si="6">1-(J17*100/$J$3)/100</f>
        <v>-4.0866750028456522E-7</v>
      </c>
    </row>
    <row r="18" spans="1:19" x14ac:dyDescent="0.25">
      <c r="H18" s="103">
        <v>0.9</v>
      </c>
      <c r="I18" s="97">
        <v>34743479.753460482</v>
      </c>
      <c r="J18" s="100">
        <v>38895131.242317624</v>
      </c>
      <c r="K18" s="85">
        <f t="shared" si="5"/>
        <v>-1.9561200748086094E-7</v>
      </c>
      <c r="L18" s="85">
        <f t="shared" si="6"/>
        <v>-1.6346700015823501E-7</v>
      </c>
    </row>
    <row r="19" spans="1:19" x14ac:dyDescent="0.25">
      <c r="G19" s="79"/>
      <c r="H19" s="103">
        <v>0.95</v>
      </c>
      <c r="I19" s="97">
        <v>34743476.355340227</v>
      </c>
      <c r="J19" s="100">
        <v>38895128.063282929</v>
      </c>
      <c r="K19" s="85">
        <f t="shared" si="5"/>
        <v>-9.7806003518385864E-8</v>
      </c>
      <c r="L19" s="85">
        <f t="shared" si="6"/>
        <v>-8.1733499968095202E-8</v>
      </c>
    </row>
    <row r="20" spans="1:19" x14ac:dyDescent="0.25">
      <c r="G20" s="79"/>
      <c r="H20" s="103">
        <v>0.98</v>
      </c>
      <c r="I20" s="96">
        <v>34743474.316468082</v>
      </c>
      <c r="J20" s="98">
        <v>38895126.155862115</v>
      </c>
      <c r="K20" s="85">
        <f t="shared" si="5"/>
        <v>-3.9122401318536504E-8</v>
      </c>
      <c r="L20" s="85">
        <f t="shared" si="6"/>
        <v>-3.2693399987238081E-8</v>
      </c>
    </row>
    <row r="21" spans="1:19" x14ac:dyDescent="0.25">
      <c r="G21" s="80"/>
      <c r="H21" s="103">
        <v>0.99</v>
      </c>
      <c r="I21" s="96">
        <v>34743473.636844039</v>
      </c>
      <c r="J21" s="98">
        <v>38895125.520055175</v>
      </c>
      <c r="K21" s="85">
        <f t="shared" si="5"/>
        <v>-1.9561200659268252E-8</v>
      </c>
      <c r="L21" s="85">
        <f t="shared" si="6"/>
        <v>-1.6346699771574436E-8</v>
      </c>
    </row>
    <row r="22" spans="1:19" x14ac:dyDescent="0.25">
      <c r="C22" s="86"/>
      <c r="G22" s="80"/>
      <c r="H22" s="103">
        <v>1.01</v>
      </c>
      <c r="I22" s="96">
        <v>34743472.27759593</v>
      </c>
      <c r="J22" s="98">
        <v>38895124.248441294</v>
      </c>
      <c r="K22" s="85">
        <f t="shared" si="5"/>
        <v>1.9561200992335159E-8</v>
      </c>
      <c r="L22" s="85">
        <f t="shared" si="6"/>
        <v>1.6346700326685948E-8</v>
      </c>
    </row>
    <row r="23" spans="1:19" x14ac:dyDescent="0.25">
      <c r="A23" s="103"/>
      <c r="C23" s="86"/>
      <c r="G23" s="80"/>
      <c r="H23" s="103">
        <v>1.02</v>
      </c>
      <c r="I23" s="97">
        <v>34743471.597971886</v>
      </c>
      <c r="J23" s="100">
        <v>38895123.612634353</v>
      </c>
      <c r="K23" s="85">
        <f t="shared" si="5"/>
        <v>3.9122401651603411E-8</v>
      </c>
      <c r="L23" s="85">
        <f t="shared" si="6"/>
        <v>3.2693400320304988E-8</v>
      </c>
    </row>
    <row r="24" spans="1:19" x14ac:dyDescent="0.25">
      <c r="A24" s="103"/>
      <c r="C24" s="86"/>
      <c r="G24" s="80"/>
      <c r="H24" s="103">
        <v>1.05</v>
      </c>
      <c r="I24" s="97">
        <v>34743469.559099741</v>
      </c>
      <c r="J24" s="100">
        <v>38895121.705213539</v>
      </c>
      <c r="K24" s="85">
        <f t="shared" si="5"/>
        <v>9.7806003740430469E-8</v>
      </c>
      <c r="L24" s="85">
        <f t="shared" si="6"/>
        <v>8.1733500412184412E-8</v>
      </c>
    </row>
    <row r="25" spans="1:19" x14ac:dyDescent="0.25">
      <c r="A25" s="103"/>
      <c r="C25" s="86"/>
      <c r="G25" s="80"/>
      <c r="H25" s="103">
        <v>1.1000000000000001</v>
      </c>
      <c r="I25" s="97">
        <v>34743466.160979487</v>
      </c>
      <c r="J25" s="100">
        <v>38895118.526178844</v>
      </c>
      <c r="K25" s="85">
        <f t="shared" si="5"/>
        <v>1.9561200770290554E-7</v>
      </c>
      <c r="L25" s="85">
        <f t="shared" si="6"/>
        <v>1.6346700038027961E-7</v>
      </c>
    </row>
    <row r="26" spans="1:19" x14ac:dyDescent="0.25">
      <c r="A26" s="103"/>
      <c r="C26" s="86"/>
      <c r="G26" s="80"/>
      <c r="H26" s="103">
        <v>1.25</v>
      </c>
      <c r="I26" s="96">
        <v>34743455.966618739</v>
      </c>
      <c r="J26" s="98">
        <v>38895108.989074767</v>
      </c>
      <c r="K26" s="85">
        <f t="shared" si="5"/>
        <v>4.8903001925726386E-7</v>
      </c>
      <c r="L26" s="85">
        <f t="shared" si="6"/>
        <v>4.0866750072865443E-7</v>
      </c>
      <c r="S26" s="80"/>
    </row>
    <row r="27" spans="1:19" x14ac:dyDescent="0.25">
      <c r="A27" s="103"/>
      <c r="C27" s="86"/>
      <c r="G27" s="80"/>
    </row>
    <row r="28" spans="1:19" x14ac:dyDescent="0.25">
      <c r="A28" s="103"/>
      <c r="C28" s="86"/>
      <c r="G28" s="80"/>
      <c r="H28" s="4" t="s">
        <v>10</v>
      </c>
      <c r="L28" s="87"/>
    </row>
    <row r="29" spans="1:19" x14ac:dyDescent="0.25">
      <c r="A29" s="103"/>
      <c r="C29" s="86"/>
      <c r="G29" s="80"/>
      <c r="I29" s="96">
        <f>'Sostenibilità finanziaria'!$B$56</f>
        <v>34743472.957219988</v>
      </c>
      <c r="J29" s="99">
        <f>'Convenienza Econ. - sociale '!$C$56</f>
        <v>38895124.884248242</v>
      </c>
      <c r="L29" s="87"/>
    </row>
    <row r="30" spans="1:19" x14ac:dyDescent="0.25">
      <c r="A30" s="103"/>
      <c r="C30" s="86"/>
      <c r="H30" s="103">
        <v>0.75</v>
      </c>
      <c r="I30" s="97">
        <f t="dataTable" ref="I30:J39" dt2D="0" dtr="0" r1="C10" ca="1"/>
        <v>23456876.105383303</v>
      </c>
      <c r="J30" s="100">
        <v>26938519.048123065</v>
      </c>
      <c r="K30" s="85">
        <f t="shared" ref="K30:K39" si="7">1-(I30*100/$I$3)/100</f>
        <v>0.32485517109167517</v>
      </c>
      <c r="L30" s="85">
        <f t="shared" ref="L30:L39" si="8">1-(J30*100/$J$3)/100</f>
        <v>0.30740628476468446</v>
      </c>
    </row>
    <row r="31" spans="1:19" x14ac:dyDescent="0.25">
      <c r="A31" s="103"/>
      <c r="C31" s="86"/>
      <c r="H31" s="103">
        <v>0.9</v>
      </c>
      <c r="I31" s="97">
        <v>30228834.21648531</v>
      </c>
      <c r="J31" s="100">
        <v>34112482.549798176</v>
      </c>
      <c r="K31" s="85">
        <f t="shared" si="7"/>
        <v>0.12994206843667011</v>
      </c>
      <c r="L31" s="85">
        <f t="shared" si="8"/>
        <v>0.12296251390587376</v>
      </c>
    </row>
    <row r="32" spans="1:19" x14ac:dyDescent="0.25">
      <c r="A32" s="103"/>
      <c r="H32" s="103">
        <v>0.95</v>
      </c>
      <c r="I32" s="97">
        <v>32486153.586852644</v>
      </c>
      <c r="J32" s="100">
        <v>36503803.717023209</v>
      </c>
      <c r="K32" s="85">
        <f t="shared" si="7"/>
        <v>6.4971034218335166E-2</v>
      </c>
      <c r="L32" s="85">
        <f t="shared" si="8"/>
        <v>6.1481256952936714E-2</v>
      </c>
    </row>
    <row r="33" spans="8:12" x14ac:dyDescent="0.25">
      <c r="H33" s="103">
        <v>0.98</v>
      </c>
      <c r="I33" s="97">
        <v>33840545.209073052</v>
      </c>
      <c r="J33" s="100">
        <v>37938596.41735822</v>
      </c>
      <c r="K33" s="85">
        <f t="shared" si="7"/>
        <v>2.5988413687334067E-2</v>
      </c>
      <c r="L33" s="85">
        <f t="shared" si="8"/>
        <v>2.4592502781175085E-2</v>
      </c>
    </row>
    <row r="34" spans="8:12" x14ac:dyDescent="0.25">
      <c r="H34" s="103">
        <v>0.99</v>
      </c>
      <c r="I34" s="96">
        <v>34292009.08314652</v>
      </c>
      <c r="J34" s="98">
        <v>38416860.650803246</v>
      </c>
      <c r="K34" s="85">
        <f t="shared" si="7"/>
        <v>1.2994206843667033E-2</v>
      </c>
      <c r="L34" s="85">
        <f t="shared" si="8"/>
        <v>1.2296251390587098E-2</v>
      </c>
    </row>
    <row r="35" spans="8:12" x14ac:dyDescent="0.25">
      <c r="H35" s="103">
        <v>1.01</v>
      </c>
      <c r="I35" s="96">
        <v>35194936.831293449</v>
      </c>
      <c r="J35" s="98">
        <v>39373389.117693245</v>
      </c>
      <c r="K35" s="85">
        <f t="shared" si="7"/>
        <v>-1.2994206843666811E-2</v>
      </c>
      <c r="L35" s="85">
        <f t="shared" si="8"/>
        <v>-1.2296251390587321E-2</v>
      </c>
    </row>
    <row r="36" spans="8:12" x14ac:dyDescent="0.25">
      <c r="H36" s="103">
        <v>1.02</v>
      </c>
      <c r="I36" s="96">
        <v>35646400.705366924</v>
      </c>
      <c r="J36" s="98">
        <v>39851653.351138271</v>
      </c>
      <c r="K36" s="85">
        <f t="shared" si="7"/>
        <v>-2.5988413687334067E-2</v>
      </c>
      <c r="L36" s="85">
        <f t="shared" si="8"/>
        <v>-2.4592502781175307E-2</v>
      </c>
    </row>
    <row r="37" spans="8:12" x14ac:dyDescent="0.25">
      <c r="H37" s="103">
        <v>1.05</v>
      </c>
      <c r="I37" s="96">
        <v>37000792.327587336</v>
      </c>
      <c r="J37" s="98">
        <v>41286446.051473275</v>
      </c>
      <c r="K37" s="85">
        <f t="shared" si="7"/>
        <v>-6.4971034218335388E-2</v>
      </c>
      <c r="L37" s="85">
        <f t="shared" si="8"/>
        <v>-6.1481256952936825E-2</v>
      </c>
    </row>
    <row r="38" spans="8:12" x14ac:dyDescent="0.25">
      <c r="H38" s="103">
        <v>1.1000000000000001</v>
      </c>
      <c r="I38" s="96">
        <v>39258111.69795467</v>
      </c>
      <c r="J38" s="98">
        <v>43677767.2186983</v>
      </c>
      <c r="K38" s="85">
        <f t="shared" si="7"/>
        <v>-0.12994206843667011</v>
      </c>
      <c r="L38" s="85">
        <f t="shared" si="8"/>
        <v>-0.12296251390587343</v>
      </c>
    </row>
    <row r="39" spans="8:12" x14ac:dyDescent="0.25">
      <c r="H39" s="103">
        <v>1.25</v>
      </c>
      <c r="I39" s="96">
        <v>46030069.809056677</v>
      </c>
      <c r="J39" s="98">
        <v>50851730.720373414</v>
      </c>
      <c r="K39" s="85">
        <f t="shared" si="7"/>
        <v>-0.32485517109167517</v>
      </c>
      <c r="L39" s="85">
        <f t="shared" si="8"/>
        <v>-0.30740628476468435</v>
      </c>
    </row>
    <row r="41" spans="8:12" x14ac:dyDescent="0.25">
      <c r="H41" s="104" t="s">
        <v>8</v>
      </c>
      <c r="L41" s="87"/>
    </row>
    <row r="42" spans="8:12" x14ac:dyDescent="0.25">
      <c r="I42" s="96">
        <f>'Sostenibilità finanziaria'!$B$56</f>
        <v>34743472.957219988</v>
      </c>
      <c r="J42" s="99">
        <f>'Convenienza Econ. - sociale '!$C$56</f>
        <v>38895124.884248242</v>
      </c>
      <c r="L42" s="87"/>
    </row>
    <row r="43" spans="8:12" x14ac:dyDescent="0.25">
      <c r="H43" s="103">
        <v>0.75</v>
      </c>
      <c r="K43" s="85">
        <f t="shared" ref="K43:K52" si="9">1-(I43*100/$I$3)/100</f>
        <v>1</v>
      </c>
      <c r="L43" s="85">
        <f t="shared" ref="L43:L52" si="10">1-(J43*100/$J$3)/100</f>
        <v>1</v>
      </c>
    </row>
    <row r="44" spans="8:12" x14ac:dyDescent="0.25">
      <c r="H44" s="103">
        <v>0.9</v>
      </c>
      <c r="K44" s="85">
        <f t="shared" si="9"/>
        <v>1</v>
      </c>
      <c r="L44" s="85">
        <f t="shared" si="10"/>
        <v>1</v>
      </c>
    </row>
    <row r="45" spans="8:12" x14ac:dyDescent="0.25">
      <c r="H45" s="103">
        <v>0.95</v>
      </c>
      <c r="K45" s="85">
        <f t="shared" si="9"/>
        <v>1</v>
      </c>
      <c r="L45" s="85">
        <f t="shared" si="10"/>
        <v>1</v>
      </c>
    </row>
    <row r="46" spans="8:12" x14ac:dyDescent="0.25">
      <c r="H46" s="103">
        <v>0.98</v>
      </c>
      <c r="K46" s="85">
        <f t="shared" si="9"/>
        <v>1</v>
      </c>
      <c r="L46" s="85">
        <f t="shared" si="10"/>
        <v>1</v>
      </c>
    </row>
    <row r="47" spans="8:12" x14ac:dyDescent="0.25">
      <c r="H47" s="103">
        <v>0.99</v>
      </c>
      <c r="K47" s="85">
        <f t="shared" si="9"/>
        <v>1</v>
      </c>
      <c r="L47" s="85">
        <f t="shared" si="10"/>
        <v>1</v>
      </c>
    </row>
    <row r="48" spans="8:12" x14ac:dyDescent="0.25">
      <c r="H48" s="103">
        <v>1.01</v>
      </c>
      <c r="K48" s="85">
        <f t="shared" si="9"/>
        <v>1</v>
      </c>
      <c r="L48" s="85">
        <f t="shared" si="10"/>
        <v>1</v>
      </c>
    </row>
    <row r="49" spans="8:12" x14ac:dyDescent="0.25">
      <c r="H49" s="103">
        <v>1.02</v>
      </c>
      <c r="K49" s="85">
        <f t="shared" si="9"/>
        <v>1</v>
      </c>
      <c r="L49" s="85">
        <f t="shared" si="10"/>
        <v>1</v>
      </c>
    </row>
    <row r="50" spans="8:12" x14ac:dyDescent="0.25">
      <c r="H50" s="103">
        <v>1.05</v>
      </c>
      <c r="K50" s="85">
        <f t="shared" si="9"/>
        <v>1</v>
      </c>
      <c r="L50" s="85">
        <f t="shared" si="10"/>
        <v>1</v>
      </c>
    </row>
    <row r="51" spans="8:12" x14ac:dyDescent="0.25">
      <c r="H51" s="103">
        <v>1.1000000000000001</v>
      </c>
      <c r="K51" s="85">
        <f t="shared" si="9"/>
        <v>1</v>
      </c>
      <c r="L51" s="85">
        <f t="shared" si="10"/>
        <v>1</v>
      </c>
    </row>
    <row r="52" spans="8:12" x14ac:dyDescent="0.25">
      <c r="H52" s="103">
        <v>1.25</v>
      </c>
      <c r="K52" s="85">
        <f t="shared" si="9"/>
        <v>1</v>
      </c>
      <c r="L52" s="85">
        <f t="shared" si="10"/>
        <v>1</v>
      </c>
    </row>
    <row r="56" spans="8:12" x14ac:dyDescent="0.25">
      <c r="H56" s="104" t="s">
        <v>12</v>
      </c>
      <c r="L56" s="87"/>
    </row>
    <row r="57" spans="8:12" x14ac:dyDescent="0.25">
      <c r="I57" s="96">
        <f>'Sostenibilità finanziaria'!$B$56</f>
        <v>34743472.957219988</v>
      </c>
      <c r="J57" s="99">
        <f>'Convenienza Econ. - sociale '!$C$56</f>
        <v>38895124.884248242</v>
      </c>
      <c r="L57" s="87"/>
    </row>
    <row r="58" spans="8:12" x14ac:dyDescent="0.25">
      <c r="H58" s="103">
        <v>0.75</v>
      </c>
      <c r="K58" s="85">
        <f t="shared" ref="K58:K67" si="11">1-(I58*100/$I$3)/100</f>
        <v>1</v>
      </c>
      <c r="L58" s="85">
        <f t="shared" ref="L58:L67" si="12">1-(J58*100/$J$3)/100</f>
        <v>1</v>
      </c>
    </row>
    <row r="59" spans="8:12" x14ac:dyDescent="0.25">
      <c r="H59" s="103">
        <v>0.9</v>
      </c>
      <c r="K59" s="85">
        <f t="shared" si="11"/>
        <v>1</v>
      </c>
      <c r="L59" s="85">
        <f t="shared" si="12"/>
        <v>1</v>
      </c>
    </row>
    <row r="60" spans="8:12" x14ac:dyDescent="0.25">
      <c r="H60" s="103">
        <v>0.95</v>
      </c>
      <c r="K60" s="85">
        <f t="shared" si="11"/>
        <v>1</v>
      </c>
      <c r="L60" s="85">
        <f t="shared" si="12"/>
        <v>1</v>
      </c>
    </row>
    <row r="61" spans="8:12" x14ac:dyDescent="0.25">
      <c r="H61" s="103">
        <v>0.98</v>
      </c>
      <c r="K61" s="85">
        <f t="shared" si="11"/>
        <v>1</v>
      </c>
      <c r="L61" s="85">
        <f t="shared" si="12"/>
        <v>1</v>
      </c>
    </row>
    <row r="62" spans="8:12" x14ac:dyDescent="0.25">
      <c r="H62" s="103">
        <v>0.99</v>
      </c>
      <c r="K62" s="85">
        <f t="shared" si="11"/>
        <v>1</v>
      </c>
      <c r="L62" s="85">
        <f t="shared" si="12"/>
        <v>1</v>
      </c>
    </row>
    <row r="63" spans="8:12" x14ac:dyDescent="0.25">
      <c r="H63" s="103">
        <v>1.01</v>
      </c>
      <c r="K63" s="85">
        <f t="shared" si="11"/>
        <v>1</v>
      </c>
      <c r="L63" s="85">
        <f t="shared" si="12"/>
        <v>1</v>
      </c>
    </row>
    <row r="64" spans="8:12" x14ac:dyDescent="0.25">
      <c r="H64" s="103">
        <v>1.02</v>
      </c>
      <c r="K64" s="85">
        <f t="shared" si="11"/>
        <v>1</v>
      </c>
      <c r="L64" s="85">
        <f t="shared" si="12"/>
        <v>1</v>
      </c>
    </row>
    <row r="65" spans="8:12" x14ac:dyDescent="0.25">
      <c r="H65" s="103">
        <v>1.05</v>
      </c>
      <c r="K65" s="85">
        <f t="shared" si="11"/>
        <v>1</v>
      </c>
      <c r="L65" s="85">
        <f t="shared" si="12"/>
        <v>1</v>
      </c>
    </row>
    <row r="66" spans="8:12" x14ac:dyDescent="0.25">
      <c r="H66" s="103">
        <v>1.1000000000000001</v>
      </c>
      <c r="K66" s="85">
        <f t="shared" si="11"/>
        <v>1</v>
      </c>
      <c r="L66" s="85">
        <f t="shared" si="12"/>
        <v>1</v>
      </c>
    </row>
    <row r="67" spans="8:12" x14ac:dyDescent="0.25">
      <c r="H67" s="103">
        <v>1.25</v>
      </c>
      <c r="K67" s="85">
        <f t="shared" si="11"/>
        <v>1</v>
      </c>
      <c r="L67" s="85">
        <f t="shared" si="12"/>
        <v>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"/>
  <sheetViews>
    <sheetView zoomScale="70" zoomScaleNormal="70" workbookViewId="0">
      <selection sqref="A1:B7"/>
    </sheetView>
  </sheetViews>
  <sheetFormatPr defaultRowHeight="15" x14ac:dyDescent="0.25"/>
  <cols>
    <col min="1" max="1" width="52.140625" bestFit="1" customWidth="1"/>
    <col min="2" max="2" width="20.42578125" bestFit="1" customWidth="1"/>
    <col min="3" max="3" width="12.85546875" bestFit="1" customWidth="1"/>
    <col min="4" max="4" width="41" bestFit="1" customWidth="1"/>
    <col min="5" max="5" width="10.85546875" bestFit="1" customWidth="1"/>
    <col min="6" max="6" width="12.28515625" bestFit="1" customWidth="1"/>
    <col min="7" max="7" width="23.28515625" customWidth="1"/>
    <col min="8" max="8" width="16.42578125" customWidth="1"/>
    <col min="9" max="9" width="14.85546875" customWidth="1"/>
    <col min="19" max="20" width="11.7109375" bestFit="1" customWidth="1"/>
  </cols>
  <sheetData>
    <row r="1" spans="1:23" ht="16.5" thickBot="1" x14ac:dyDescent="0.3">
      <c r="A1" s="196" t="s">
        <v>193</v>
      </c>
      <c r="B1" s="197" t="s">
        <v>77</v>
      </c>
      <c r="C1" s="131"/>
      <c r="D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spans="1:23" ht="15" customHeight="1" thickBot="1" x14ac:dyDescent="0.3">
      <c r="A2" s="174" t="s">
        <v>194</v>
      </c>
      <c r="B2" s="175">
        <v>0.125</v>
      </c>
      <c r="C2" s="131"/>
      <c r="D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</row>
    <row r="3" spans="1:23" ht="16.5" thickBot="1" x14ac:dyDescent="0.3">
      <c r="A3" s="174" t="s">
        <v>195</v>
      </c>
      <c r="B3" s="175">
        <v>558</v>
      </c>
      <c r="C3" s="131"/>
      <c r="D3" s="131"/>
      <c r="E3" s="2"/>
      <c r="F3" s="2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3" ht="15.6" customHeight="1" thickBot="1" x14ac:dyDescent="0.3">
      <c r="A4" s="176" t="s">
        <v>196</v>
      </c>
      <c r="B4" s="177">
        <f>'Costi di Gestione'!B2*'Costi di Gestione'!B3</f>
        <v>69.75</v>
      </c>
      <c r="C4" s="124"/>
      <c r="D4" s="131"/>
      <c r="E4" s="2"/>
      <c r="F4" s="2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3" ht="16.5" thickBot="1" x14ac:dyDescent="0.3">
      <c r="A5" s="174" t="s">
        <v>197</v>
      </c>
      <c r="B5" s="195">
        <f>B4+(B4*50%)</f>
        <v>104.625</v>
      </c>
      <c r="C5" s="131"/>
      <c r="D5" s="131"/>
      <c r="E5" s="2"/>
      <c r="F5" s="2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</row>
    <row r="6" spans="1:23" ht="16.5" thickBot="1" x14ac:dyDescent="0.3">
      <c r="A6" s="178" t="s">
        <v>198</v>
      </c>
      <c r="B6" s="175">
        <v>8</v>
      </c>
      <c r="C6" s="124"/>
      <c r="D6" s="131"/>
      <c r="E6" s="2"/>
      <c r="F6" s="2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</row>
    <row r="7" spans="1:23" ht="16.5" thickBot="1" x14ac:dyDescent="0.3">
      <c r="A7" s="176" t="s">
        <v>199</v>
      </c>
      <c r="B7" s="177">
        <f>B5*B6</f>
        <v>837</v>
      </c>
      <c r="C7" s="131"/>
      <c r="D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</row>
    <row r="8" spans="1:23" x14ac:dyDescent="0.25">
      <c r="A8" s="131"/>
      <c r="B8" s="131"/>
      <c r="C8" s="131"/>
      <c r="D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</row>
    <row r="9" spans="1:23" x14ac:dyDescent="0.25">
      <c r="A9" s="131"/>
      <c r="B9" s="131"/>
      <c r="C9" s="131"/>
      <c r="D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</row>
    <row r="10" spans="1:23" x14ac:dyDescent="0.25">
      <c r="A10" s="131"/>
      <c r="B10" s="131"/>
      <c r="C10" s="131"/>
      <c r="D10" s="13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86FB4-3A3E-46E9-BEEB-EBDD96A592AF}">
  <dimension ref="A1:U16"/>
  <sheetViews>
    <sheetView workbookViewId="0">
      <selection activeCell="R10" sqref="R10"/>
    </sheetView>
  </sheetViews>
  <sheetFormatPr defaultRowHeight="15" x14ac:dyDescent="0.25"/>
  <cols>
    <col min="1" max="1" width="10.5703125" bestFit="1" customWidth="1"/>
    <col min="2" max="2" width="6.85546875" bestFit="1" customWidth="1"/>
    <col min="3" max="3" width="17.5703125" bestFit="1" customWidth="1"/>
    <col min="4" max="4" width="13.140625" bestFit="1" customWidth="1"/>
    <col min="5" max="6" width="11.85546875" bestFit="1" customWidth="1"/>
    <col min="7" max="7" width="9" bestFit="1" customWidth="1"/>
    <col min="8" max="9" width="5.5703125" bestFit="1" customWidth="1"/>
    <col min="10" max="10" width="9" bestFit="1" customWidth="1"/>
    <col min="11" max="11" width="8.5703125" bestFit="1" customWidth="1"/>
    <col min="12" max="13" width="13.42578125" bestFit="1" customWidth="1"/>
    <col min="14" max="14" width="47" bestFit="1" customWidth="1"/>
    <col min="15" max="15" width="11.85546875" bestFit="1" customWidth="1"/>
    <col min="16" max="16" width="10.140625" bestFit="1" customWidth="1"/>
    <col min="17" max="17" width="9.5703125" bestFit="1" customWidth="1"/>
    <col min="18" max="19" width="9" bestFit="1" customWidth="1"/>
    <col min="20" max="21" width="10.140625" bestFit="1" customWidth="1"/>
  </cols>
  <sheetData>
    <row r="1" spans="1:21" ht="110.25" x14ac:dyDescent="0.25">
      <c r="A1" s="217" t="s">
        <v>232</v>
      </c>
      <c r="B1" s="217" t="s">
        <v>233</v>
      </c>
      <c r="C1" s="192" t="s">
        <v>234</v>
      </c>
      <c r="D1" s="192" t="s">
        <v>205</v>
      </c>
      <c r="E1" s="192" t="s">
        <v>206</v>
      </c>
      <c r="F1" s="192" t="s">
        <v>207</v>
      </c>
      <c r="G1" s="192" t="s">
        <v>208</v>
      </c>
      <c r="H1" s="309" t="s">
        <v>209</v>
      </c>
      <c r="I1" s="310"/>
      <c r="J1" s="192" t="s">
        <v>210</v>
      </c>
      <c r="K1" s="285" t="s">
        <v>211</v>
      </c>
      <c r="L1" s="285"/>
      <c r="M1" s="285"/>
      <c r="N1" s="192" t="s">
        <v>202</v>
      </c>
      <c r="O1" s="192" t="s">
        <v>203</v>
      </c>
      <c r="P1" s="188" t="s">
        <v>212</v>
      </c>
      <c r="Q1" s="286" t="s">
        <v>213</v>
      </c>
      <c r="R1" s="287"/>
      <c r="S1" s="286" t="s">
        <v>214</v>
      </c>
      <c r="T1" s="287"/>
      <c r="U1" s="189" t="s">
        <v>192</v>
      </c>
    </row>
    <row r="2" spans="1:21" ht="31.5" x14ac:dyDescent="0.25">
      <c r="A2" s="192"/>
      <c r="B2" s="192"/>
      <c r="C2" s="183"/>
      <c r="D2" s="183"/>
      <c r="E2" s="183"/>
      <c r="F2" s="183"/>
      <c r="G2" s="192" t="s">
        <v>215</v>
      </c>
      <c r="H2" s="192" t="s">
        <v>215</v>
      </c>
      <c r="I2" s="192" t="s">
        <v>215</v>
      </c>
      <c r="J2" s="192" t="s">
        <v>216</v>
      </c>
      <c r="K2" s="192" t="s">
        <v>217</v>
      </c>
      <c r="L2" s="192" t="s">
        <v>218</v>
      </c>
      <c r="M2" s="192" t="s">
        <v>218</v>
      </c>
      <c r="N2" s="192" t="s">
        <v>219</v>
      </c>
      <c r="O2" s="192" t="s">
        <v>220</v>
      </c>
      <c r="P2" s="188" t="s">
        <v>221</v>
      </c>
      <c r="Q2" s="189" t="s">
        <v>222</v>
      </c>
      <c r="R2" s="189" t="s">
        <v>223</v>
      </c>
      <c r="S2" s="189" t="s">
        <v>223</v>
      </c>
      <c r="T2" s="189" t="s">
        <v>224</v>
      </c>
      <c r="U2" s="189" t="s">
        <v>224</v>
      </c>
    </row>
    <row r="3" spans="1:21" ht="15.75" x14ac:dyDescent="0.25">
      <c r="A3" s="288">
        <v>5</v>
      </c>
      <c r="B3" s="289" t="s">
        <v>235</v>
      </c>
      <c r="C3" s="218" t="s">
        <v>236</v>
      </c>
      <c r="D3" s="290">
        <v>12300000</v>
      </c>
      <c r="E3" s="290">
        <f>0.75*D3</f>
        <v>9225000</v>
      </c>
      <c r="F3" s="290">
        <f>0.25*D3</f>
        <v>3075000</v>
      </c>
      <c r="G3" s="184">
        <v>215</v>
      </c>
      <c r="H3" s="184">
        <v>18.82</v>
      </c>
      <c r="I3" s="293">
        <f>H3+H4+H5</f>
        <v>27.02</v>
      </c>
      <c r="J3" s="185">
        <f>H3/G3</f>
        <v>8.753488372093024E-2</v>
      </c>
      <c r="K3" s="186">
        <v>5442.3397260273923</v>
      </c>
      <c r="L3" s="191">
        <f>K3*365/1000000</f>
        <v>1.9864539999999982</v>
      </c>
      <c r="M3" s="294">
        <f>L3+L4+L5</f>
        <v>2.2158139999999982</v>
      </c>
      <c r="N3" s="297">
        <v>0.99510500000000002</v>
      </c>
      <c r="O3" s="290">
        <f>N3*M3*1000000</f>
        <v>2204967.5904699983</v>
      </c>
      <c r="P3" s="300">
        <f>E3/(O3+P9)</f>
        <v>3.1574986245679129</v>
      </c>
      <c r="Q3" s="303">
        <v>558</v>
      </c>
      <c r="R3" s="306">
        <f>Q3*R9</f>
        <v>69.75</v>
      </c>
      <c r="S3" s="306">
        <f>R3+(R3*0.5)</f>
        <v>104.625</v>
      </c>
      <c r="T3" s="306">
        <f>S3*10</f>
        <v>1046.25</v>
      </c>
      <c r="U3" s="306">
        <f>T3+R3</f>
        <v>1116</v>
      </c>
    </row>
    <row r="4" spans="1:21" ht="15.75" x14ac:dyDescent="0.25">
      <c r="A4" s="288"/>
      <c r="B4" s="289"/>
      <c r="C4" s="218" t="s">
        <v>237</v>
      </c>
      <c r="D4" s="291"/>
      <c r="E4" s="291"/>
      <c r="F4" s="291"/>
      <c r="G4" s="184">
        <v>46</v>
      </c>
      <c r="H4" s="184">
        <v>4.2</v>
      </c>
      <c r="I4" s="293"/>
      <c r="J4" s="185">
        <f>H4/G4</f>
        <v>9.1304347826086957E-2</v>
      </c>
      <c r="K4" s="186">
        <v>500.56164383561651</v>
      </c>
      <c r="L4" s="191">
        <f t="shared" ref="L4:L5" si="0">K4*365/1000000</f>
        <v>0.18270500000000003</v>
      </c>
      <c r="M4" s="295"/>
      <c r="N4" s="298"/>
      <c r="O4" s="291"/>
      <c r="P4" s="301"/>
      <c r="Q4" s="304"/>
      <c r="R4" s="307"/>
      <c r="S4" s="307"/>
      <c r="T4" s="307"/>
      <c r="U4" s="307"/>
    </row>
    <row r="5" spans="1:21" ht="15.75" x14ac:dyDescent="0.25">
      <c r="A5" s="288"/>
      <c r="B5" s="289"/>
      <c r="C5" s="218" t="s">
        <v>238</v>
      </c>
      <c r="D5" s="292"/>
      <c r="E5" s="292"/>
      <c r="F5" s="292"/>
      <c r="G5" s="184">
        <v>44</v>
      </c>
      <c r="H5" s="184">
        <v>4</v>
      </c>
      <c r="I5" s="293"/>
      <c r="J5" s="185">
        <f>H5/G5</f>
        <v>9.0909090909090912E-2</v>
      </c>
      <c r="K5" s="186">
        <v>127.82191780821918</v>
      </c>
      <c r="L5" s="191">
        <f t="shared" si="0"/>
        <v>4.6655000000000002E-2</v>
      </c>
      <c r="M5" s="296"/>
      <c r="N5" s="299"/>
      <c r="O5" s="292"/>
      <c r="P5" s="302"/>
      <c r="Q5" s="305"/>
      <c r="R5" s="308"/>
      <c r="S5" s="308"/>
      <c r="T5" s="308"/>
      <c r="U5" s="308"/>
    </row>
    <row r="6" spans="1:21" x14ac:dyDescent="0.25">
      <c r="A6" s="182"/>
      <c r="B6" s="182"/>
      <c r="C6" s="219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</row>
    <row r="7" spans="1:21" ht="94.5" x14ac:dyDescent="0.25">
      <c r="A7" s="217" t="s">
        <v>232</v>
      </c>
      <c r="B7" s="217" t="s">
        <v>233</v>
      </c>
      <c r="C7" s="192" t="s">
        <v>234</v>
      </c>
      <c r="D7" s="192" t="s">
        <v>205</v>
      </c>
      <c r="E7" s="192" t="s">
        <v>206</v>
      </c>
      <c r="F7" s="192" t="s">
        <v>207</v>
      </c>
      <c r="G7" s="192" t="s">
        <v>208</v>
      </c>
      <c r="H7" s="309" t="s">
        <v>209</v>
      </c>
      <c r="I7" s="310"/>
      <c r="J7" s="192" t="s">
        <v>210</v>
      </c>
      <c r="K7" s="285" t="s">
        <v>211</v>
      </c>
      <c r="L7" s="285"/>
      <c r="M7" s="285"/>
      <c r="N7" s="309" t="s">
        <v>200</v>
      </c>
      <c r="O7" s="310"/>
      <c r="P7" s="192" t="s">
        <v>201</v>
      </c>
      <c r="Q7" s="182"/>
      <c r="R7" s="182"/>
      <c r="S7" s="182"/>
      <c r="T7" s="182"/>
      <c r="U7" s="182"/>
    </row>
    <row r="8" spans="1:21" ht="31.5" x14ac:dyDescent="0.25">
      <c r="A8" s="192"/>
      <c r="B8" s="192"/>
      <c r="C8" s="183"/>
      <c r="D8" s="183"/>
      <c r="E8" s="183"/>
      <c r="F8" s="183"/>
      <c r="G8" s="192" t="s">
        <v>215</v>
      </c>
      <c r="H8" s="192" t="s">
        <v>215</v>
      </c>
      <c r="I8" s="192" t="s">
        <v>215</v>
      </c>
      <c r="J8" s="192" t="s">
        <v>216</v>
      </c>
      <c r="K8" s="192" t="s">
        <v>217</v>
      </c>
      <c r="L8" s="192" t="s">
        <v>218</v>
      </c>
      <c r="M8" s="192" t="s">
        <v>218</v>
      </c>
      <c r="N8" s="192" t="s">
        <v>225</v>
      </c>
      <c r="O8" s="192" t="s">
        <v>219</v>
      </c>
      <c r="P8" s="192" t="s">
        <v>220</v>
      </c>
      <c r="Q8" s="182"/>
      <c r="R8" s="182"/>
      <c r="S8" s="182"/>
      <c r="T8" s="182"/>
      <c r="U8" s="182"/>
    </row>
    <row r="9" spans="1:21" ht="15.75" x14ac:dyDescent="0.25">
      <c r="A9" s="288">
        <v>5</v>
      </c>
      <c r="B9" s="289" t="s">
        <v>235</v>
      </c>
      <c r="C9" s="218" t="s">
        <v>236</v>
      </c>
      <c r="D9" s="290">
        <v>12300000</v>
      </c>
      <c r="E9" s="290">
        <f>0.75*D9</f>
        <v>9225000</v>
      </c>
      <c r="F9" s="290">
        <f>0.25*D9</f>
        <v>3075000</v>
      </c>
      <c r="G9" s="184">
        <v>215</v>
      </c>
      <c r="H9" s="184">
        <v>18.82</v>
      </c>
      <c r="I9" s="293">
        <f>H9+H10+H11</f>
        <v>27.02</v>
      </c>
      <c r="J9" s="185">
        <f>H9/G9</f>
        <v>8.753488372093024E-2</v>
      </c>
      <c r="K9" s="186">
        <v>5442.3397260273923</v>
      </c>
      <c r="L9" s="191">
        <f>K9*365/1000000</f>
        <v>1.9864539999999982</v>
      </c>
      <c r="M9" s="294">
        <f>L9+L10+L11</f>
        <v>2.2158139999999982</v>
      </c>
      <c r="N9" s="297">
        <v>23.61</v>
      </c>
      <c r="O9" s="311">
        <f>N9/(0.2*365)</f>
        <v>0.32342465753424654</v>
      </c>
      <c r="P9" s="290">
        <f>O9*M9*1000000</f>
        <v>716648.88410958834</v>
      </c>
      <c r="Q9" s="182"/>
      <c r="R9" s="182">
        <v>0.125</v>
      </c>
      <c r="S9" s="182"/>
      <c r="T9" s="182"/>
      <c r="U9" s="182"/>
    </row>
    <row r="10" spans="1:21" ht="15.75" x14ac:dyDescent="0.25">
      <c r="A10" s="288"/>
      <c r="B10" s="289"/>
      <c r="C10" s="218" t="s">
        <v>237</v>
      </c>
      <c r="D10" s="291"/>
      <c r="E10" s="291"/>
      <c r="F10" s="291"/>
      <c r="G10" s="184">
        <v>46</v>
      </c>
      <c r="H10" s="184">
        <v>4.2</v>
      </c>
      <c r="I10" s="293"/>
      <c r="J10" s="185">
        <f>H10/G10</f>
        <v>9.1304347826086957E-2</v>
      </c>
      <c r="K10" s="186">
        <v>500.56164383561651</v>
      </c>
      <c r="L10" s="191">
        <f t="shared" ref="L10:L11" si="1">K10*365/1000000</f>
        <v>0.18270500000000003</v>
      </c>
      <c r="M10" s="295"/>
      <c r="N10" s="298"/>
      <c r="O10" s="312"/>
      <c r="P10" s="291"/>
      <c r="Q10" s="182"/>
      <c r="R10" s="182"/>
      <c r="S10" s="182"/>
      <c r="T10" s="182"/>
      <c r="U10" s="182"/>
    </row>
    <row r="11" spans="1:21" ht="15.75" x14ac:dyDescent="0.25">
      <c r="A11" s="288"/>
      <c r="B11" s="289"/>
      <c r="C11" s="218" t="s">
        <v>238</v>
      </c>
      <c r="D11" s="292"/>
      <c r="E11" s="292"/>
      <c r="F11" s="292"/>
      <c r="G11" s="184">
        <v>44</v>
      </c>
      <c r="H11" s="184">
        <v>4</v>
      </c>
      <c r="I11" s="293"/>
      <c r="J11" s="185">
        <f>H11/G11</f>
        <v>9.0909090909090912E-2</v>
      </c>
      <c r="K11" s="186">
        <v>127.82191780821918</v>
      </c>
      <c r="L11" s="191">
        <f t="shared" si="1"/>
        <v>4.6655000000000002E-2</v>
      </c>
      <c r="M11" s="296"/>
      <c r="N11" s="299"/>
      <c r="O11" s="313"/>
      <c r="P11" s="292"/>
      <c r="Q11" s="182"/>
      <c r="R11" s="193"/>
      <c r="S11" s="182"/>
      <c r="T11" s="182"/>
      <c r="U11" s="182"/>
    </row>
    <row r="12" spans="1:21" x14ac:dyDescent="0.25">
      <c r="A12" s="187"/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 t="s">
        <v>226</v>
      </c>
      <c r="O12" s="187"/>
      <c r="P12" s="187"/>
      <c r="Q12" s="182"/>
      <c r="R12" s="182"/>
      <c r="S12" s="182"/>
      <c r="T12" s="182"/>
      <c r="U12" s="182"/>
    </row>
    <row r="13" spans="1:21" x14ac:dyDescent="0.25">
      <c r="A13" s="187"/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2"/>
      <c r="O13" s="182"/>
      <c r="P13" s="182"/>
      <c r="Q13" s="182"/>
      <c r="R13" s="182"/>
      <c r="S13" s="182"/>
    </row>
    <row r="14" spans="1:21" x14ac:dyDescent="0.25">
      <c r="A14" s="182"/>
      <c r="B14" s="182"/>
      <c r="C14" s="182"/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</row>
    <row r="16" spans="1:21" x14ac:dyDescent="0.25">
      <c r="A16" s="194">
        <f>O3+P9</f>
        <v>2921616.4745795866</v>
      </c>
    </row>
  </sheetData>
  <mergeCells count="32">
    <mergeCell ref="I9:I11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T3:T5"/>
    <mergeCell ref="H1:I1"/>
    <mergeCell ref="U3:U5"/>
    <mergeCell ref="H7:I7"/>
    <mergeCell ref="K7:M7"/>
    <mergeCell ref="N7:O7"/>
    <mergeCell ref="K1:M1"/>
    <mergeCell ref="Q1:R1"/>
    <mergeCell ref="S1:T1"/>
    <mergeCell ref="A3:A5"/>
    <mergeCell ref="B3:B5"/>
    <mergeCell ref="D3:D5"/>
    <mergeCell ref="E3:E5"/>
    <mergeCell ref="F3:F5"/>
    <mergeCell ref="I3:I5"/>
    <mergeCell ref="M3:M5"/>
    <mergeCell ref="N3:N5"/>
    <mergeCell ref="O3:O5"/>
    <mergeCell ref="P3:P5"/>
    <mergeCell ref="Q3:Q5"/>
    <mergeCell ref="R3:R5"/>
    <mergeCell ref="S3:S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CDAB6-076B-4126-B572-CA1D248156D3}">
  <dimension ref="A1:AI110"/>
  <sheetViews>
    <sheetView topLeftCell="L100" zoomScale="70" zoomScaleNormal="70" workbookViewId="0">
      <selection activeCell="S94" sqref="S94:AI110"/>
    </sheetView>
  </sheetViews>
  <sheetFormatPr defaultColWidth="29.28515625" defaultRowHeight="15" x14ac:dyDescent="0.25"/>
  <cols>
    <col min="1" max="1" width="41.42578125" bestFit="1" customWidth="1"/>
    <col min="2" max="2" width="14" style="50" customWidth="1"/>
    <col min="3" max="8" width="14.42578125" style="50" bestFit="1" customWidth="1"/>
    <col min="9" max="16" width="13" style="50" bestFit="1" customWidth="1"/>
    <col min="17" max="17" width="15.42578125" style="50" bestFit="1" customWidth="1"/>
    <col min="18" max="18" width="12.7109375" style="48" bestFit="1" customWidth="1"/>
    <col min="19" max="19" width="56" style="21" bestFit="1" customWidth="1"/>
    <col min="20" max="20" width="14" style="50" bestFit="1" customWidth="1"/>
    <col min="21" max="26" width="14.42578125" style="50" bestFit="1" customWidth="1"/>
    <col min="27" max="34" width="13" style="50" bestFit="1" customWidth="1"/>
    <col min="35" max="35" width="14.85546875" style="50" bestFit="1" customWidth="1"/>
    <col min="36" max="36" width="8.28515625" bestFit="1" customWidth="1"/>
  </cols>
  <sheetData>
    <row r="1" spans="1:35" s="201" customFormat="1" ht="46.5" x14ac:dyDescent="0.7">
      <c r="A1" s="201" t="s">
        <v>145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3"/>
      <c r="S1" s="201" t="s">
        <v>144</v>
      </c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</row>
    <row r="3" spans="1:35" s="21" customFormat="1" x14ac:dyDescent="0.25">
      <c r="A3" s="198" t="str">
        <f>'Sostenibilità finanziaria'!A7</f>
        <v>COSTI</v>
      </c>
      <c r="B3" s="199" t="str">
        <f>'Sostenibilità finanziaria'!B7</f>
        <v>Inv. Anno 1</v>
      </c>
      <c r="C3" s="199" t="str">
        <f>'Sostenibilità finanziaria'!C7</f>
        <v>Inv. Anno 2</v>
      </c>
      <c r="D3" s="199" t="str">
        <f>'Sostenibilità finanziaria'!D7</f>
        <v>Inv. Anno 3</v>
      </c>
      <c r="E3" s="199" t="str">
        <f>'Sostenibilità finanziaria'!E7</f>
        <v>Inv. Anno 4</v>
      </c>
      <c r="F3" s="199" t="str">
        <f>'Sostenibilità finanziaria'!F7</f>
        <v>Inv. Anno 5</v>
      </c>
      <c r="G3" s="199" t="str">
        <f>'Sostenibilità finanziaria'!G7</f>
        <v>Inv. Anno 6</v>
      </c>
      <c r="H3" s="199" t="str">
        <f>'Sostenibilità finanziaria'!H7</f>
        <v>Inv. Anno 7</v>
      </c>
      <c r="I3" s="199" t="str">
        <f>'Sostenibilità finanziaria'!I7</f>
        <v>Anno 1</v>
      </c>
      <c r="J3" s="199" t="str">
        <f>'Sostenibilità finanziaria'!J7</f>
        <v>Anno 2</v>
      </c>
      <c r="K3" s="199" t="str">
        <f>'Sostenibilità finanziaria'!K7</f>
        <v>Anno 3</v>
      </c>
      <c r="L3" s="199" t="str">
        <f>'Sostenibilità finanziaria'!L7</f>
        <v>Anno 4</v>
      </c>
      <c r="M3" s="199" t="str">
        <f>'Sostenibilità finanziaria'!M7</f>
        <v>Anno 5</v>
      </c>
      <c r="N3" s="199" t="str">
        <f>'Sostenibilità finanziaria'!N7</f>
        <v>Anno 6</v>
      </c>
      <c r="O3" s="199" t="str">
        <f>'Sostenibilità finanziaria'!O7</f>
        <v>Anno 7</v>
      </c>
      <c r="P3" s="199" t="str">
        <f>'Sostenibilità finanziaria'!P7</f>
        <v>Anno 8</v>
      </c>
      <c r="Q3" s="199" t="str">
        <f>'Sostenibilità finanziaria'!Q7</f>
        <v>Anno 9</v>
      </c>
      <c r="R3" s="109"/>
      <c r="S3" s="198" t="str">
        <f>'Convenienza Econ. - sociale '!$B7</f>
        <v>COSTI</v>
      </c>
      <c r="T3" s="199" t="str">
        <f>'Convenienza Econ. - sociale '!C7</f>
        <v>Inv. Anno 1</v>
      </c>
      <c r="U3" s="199" t="str">
        <f>'Convenienza Econ. - sociale '!D7</f>
        <v>Inv. Anno 2</v>
      </c>
      <c r="V3" s="199" t="str">
        <f>'Convenienza Econ. - sociale '!E7</f>
        <v>Inv. Anno 3</v>
      </c>
      <c r="W3" s="199" t="str">
        <f>'Convenienza Econ. - sociale '!F7</f>
        <v>Inv. Anno 4</v>
      </c>
      <c r="X3" s="199" t="str">
        <f>'Convenienza Econ. - sociale '!G7</f>
        <v>Inv. Anno 5</v>
      </c>
      <c r="Y3" s="199" t="str">
        <f>'Convenienza Econ. - sociale '!H7</f>
        <v>Inv. Anno 6</v>
      </c>
      <c r="Z3" s="199" t="str">
        <f>'Convenienza Econ. - sociale '!I7</f>
        <v>Inv. Anno 7</v>
      </c>
      <c r="AA3" s="199" t="str">
        <f>'Convenienza Econ. - sociale '!J7</f>
        <v>Anno 1</v>
      </c>
      <c r="AB3" s="199" t="str">
        <f>'Convenienza Econ. - sociale '!K7</f>
        <v>Anno 2</v>
      </c>
      <c r="AC3" s="199" t="str">
        <f>'Convenienza Econ. - sociale '!L7</f>
        <v>Anno 3</v>
      </c>
      <c r="AD3" s="199" t="str">
        <f>'Convenienza Econ. - sociale '!M7</f>
        <v>Anno 4</v>
      </c>
      <c r="AE3" s="199" t="str">
        <f>'Convenienza Econ. - sociale '!N7</f>
        <v>Anno 5</v>
      </c>
      <c r="AF3" s="199" t="str">
        <f>'Convenienza Econ. - sociale '!O7</f>
        <v>Anno 6</v>
      </c>
      <c r="AG3" s="199" t="str">
        <f>'Convenienza Econ. - sociale '!P7</f>
        <v>Anno 7</v>
      </c>
      <c r="AH3" s="199" t="str">
        <f>'Convenienza Econ. - sociale '!Q7</f>
        <v>Anno 8</v>
      </c>
      <c r="AI3" s="199" t="str">
        <f>'Convenienza Econ. - sociale '!R7</f>
        <v>Anno 9</v>
      </c>
    </row>
    <row r="4" spans="1:35" x14ac:dyDescent="0.25">
      <c r="A4" s="190" t="str">
        <f>'Sostenibilità finanziaria'!A8</f>
        <v>Personale (gestione esterna)</v>
      </c>
      <c r="B4" s="126">
        <f>'Sostenibilità finanziaria'!B8</f>
        <v>0</v>
      </c>
      <c r="C4" s="126">
        <f>'Sostenibilità finanziaria'!C8</f>
        <v>0</v>
      </c>
      <c r="D4" s="126">
        <f>'Sostenibilità finanziaria'!D8</f>
        <v>0</v>
      </c>
      <c r="E4" s="126">
        <f>'Sostenibilità finanziaria'!E8</f>
        <v>0</v>
      </c>
      <c r="F4" s="126">
        <f>'Sostenibilità finanziaria'!F8</f>
        <v>0</v>
      </c>
      <c r="G4" s="126">
        <f>'Sostenibilità finanziaria'!G8</f>
        <v>0</v>
      </c>
      <c r="H4" s="126">
        <f>'Sostenibilità finanziaria'!H8</f>
        <v>0</v>
      </c>
      <c r="I4" s="126">
        <f>'Sostenibilità finanziaria'!I8</f>
        <v>0</v>
      </c>
      <c r="J4" s="126">
        <f>'Sostenibilità finanziaria'!J8</f>
        <v>0</v>
      </c>
      <c r="K4" s="126">
        <f>'Sostenibilità finanziaria'!K8</f>
        <v>0</v>
      </c>
      <c r="L4" s="126">
        <f>'Sostenibilità finanziaria'!L8</f>
        <v>0</v>
      </c>
      <c r="M4" s="126">
        <f>'Sostenibilità finanziaria'!M8</f>
        <v>0</v>
      </c>
      <c r="N4" s="126">
        <f>'Sostenibilità finanziaria'!N8</f>
        <v>0</v>
      </c>
      <c r="O4" s="126">
        <f>'Sostenibilità finanziaria'!O8</f>
        <v>0</v>
      </c>
      <c r="P4" s="126">
        <f>'Sostenibilità finanziaria'!P8</f>
        <v>0</v>
      </c>
      <c r="Q4" s="126">
        <f>'Sostenibilità finanziaria'!Q8</f>
        <v>0</v>
      </c>
      <c r="S4" s="198" t="str">
        <f>'Convenienza Econ. - sociale '!$B8</f>
        <v>Personale (gestione esterna)</v>
      </c>
      <c r="T4" s="126">
        <f>'Convenienza Econ. - sociale '!C8</f>
        <v>0</v>
      </c>
      <c r="U4" s="126">
        <f>'Convenienza Econ. - sociale '!D8</f>
        <v>0</v>
      </c>
      <c r="V4" s="126">
        <f>'Convenienza Econ. - sociale '!E8</f>
        <v>0</v>
      </c>
      <c r="W4" s="126">
        <f>'Convenienza Econ. - sociale '!F8</f>
        <v>0</v>
      </c>
      <c r="X4" s="126">
        <f>'Convenienza Econ. - sociale '!G8</f>
        <v>0</v>
      </c>
      <c r="Y4" s="126">
        <f>'Convenienza Econ. - sociale '!H8</f>
        <v>0</v>
      </c>
      <c r="Z4" s="126">
        <f>'Convenienza Econ. - sociale '!I8</f>
        <v>0</v>
      </c>
      <c r="AA4" s="126">
        <f>'Convenienza Econ. - sociale '!J8</f>
        <v>0</v>
      </c>
      <c r="AB4" s="126">
        <f>'Convenienza Econ. - sociale '!K8</f>
        <v>0</v>
      </c>
      <c r="AC4" s="126">
        <f>'Convenienza Econ. - sociale '!L8</f>
        <v>0</v>
      </c>
      <c r="AD4" s="126">
        <f>'Convenienza Econ. - sociale '!M8</f>
        <v>0</v>
      </c>
      <c r="AE4" s="126">
        <f>'Convenienza Econ. - sociale '!N8</f>
        <v>0</v>
      </c>
      <c r="AF4" s="126">
        <f>'Convenienza Econ. - sociale '!O8</f>
        <v>0</v>
      </c>
      <c r="AG4" s="126">
        <f>'Convenienza Econ. - sociale '!P8</f>
        <v>0</v>
      </c>
      <c r="AH4" s="126">
        <f>'Convenienza Econ. - sociale '!Q8</f>
        <v>0</v>
      </c>
      <c r="AI4" s="126">
        <f>'Convenienza Econ. - sociale '!R8</f>
        <v>0</v>
      </c>
    </row>
    <row r="5" spans="1:35" x14ac:dyDescent="0.25">
      <c r="A5" s="190" t="str">
        <f>'Sostenibilità finanziaria'!A9</f>
        <v>Acquisti</v>
      </c>
      <c r="B5" s="126">
        <f>'Sostenibilità finanziaria'!B9</f>
        <v>0</v>
      </c>
      <c r="C5" s="126">
        <f>'Sostenibilità finanziaria'!C9</f>
        <v>0</v>
      </c>
      <c r="D5" s="126">
        <f>'Sostenibilità finanziaria'!D9</f>
        <v>0</v>
      </c>
      <c r="E5" s="126">
        <f>'Sostenibilità finanziaria'!E9</f>
        <v>0</v>
      </c>
      <c r="F5" s="126">
        <f>'Sostenibilità finanziaria'!F9</f>
        <v>0</v>
      </c>
      <c r="G5" s="126">
        <f>'Sostenibilità finanziaria'!G9</f>
        <v>0</v>
      </c>
      <c r="H5" s="126">
        <f>'Sostenibilità finanziaria'!H9</f>
        <v>0</v>
      </c>
      <c r="I5" s="126">
        <f>'Sostenibilità finanziaria'!I9</f>
        <v>0</v>
      </c>
      <c r="J5" s="126">
        <f>'Sostenibilità finanziaria'!J9</f>
        <v>0</v>
      </c>
      <c r="K5" s="126">
        <f>'Sostenibilità finanziaria'!K9</f>
        <v>0</v>
      </c>
      <c r="L5" s="126">
        <f>'Sostenibilità finanziaria'!L9</f>
        <v>0</v>
      </c>
      <c r="M5" s="126">
        <f>'Sostenibilità finanziaria'!M9</f>
        <v>0</v>
      </c>
      <c r="N5" s="126">
        <f>'Sostenibilità finanziaria'!N9</f>
        <v>0</v>
      </c>
      <c r="O5" s="126">
        <f>'Sostenibilità finanziaria'!O9</f>
        <v>0</v>
      </c>
      <c r="P5" s="126">
        <f>'Sostenibilità finanziaria'!P9</f>
        <v>0</v>
      </c>
      <c r="Q5" s="126">
        <f>'Sostenibilità finanziaria'!Q9</f>
        <v>0</v>
      </c>
      <c r="S5" s="198" t="str">
        <f>'Convenienza Econ. - sociale '!$B9</f>
        <v>Acquisti</v>
      </c>
      <c r="T5" s="126">
        <f>'Convenienza Econ. - sociale '!C9</f>
        <v>0</v>
      </c>
      <c r="U5" s="126">
        <f>'Convenienza Econ. - sociale '!D9</f>
        <v>0</v>
      </c>
      <c r="V5" s="126">
        <f>'Convenienza Econ. - sociale '!E9</f>
        <v>0</v>
      </c>
      <c r="W5" s="126">
        <f>'Convenienza Econ. - sociale '!F9</f>
        <v>0</v>
      </c>
      <c r="X5" s="126">
        <f>'Convenienza Econ. - sociale '!G9</f>
        <v>0</v>
      </c>
      <c r="Y5" s="126">
        <f>'Convenienza Econ. - sociale '!H9</f>
        <v>0</v>
      </c>
      <c r="Z5" s="126">
        <f>'Convenienza Econ. - sociale '!I9</f>
        <v>0</v>
      </c>
      <c r="AA5" s="126">
        <f>'Convenienza Econ. - sociale '!J9</f>
        <v>0</v>
      </c>
      <c r="AB5" s="126">
        <f>'Convenienza Econ. - sociale '!K9</f>
        <v>0</v>
      </c>
      <c r="AC5" s="126">
        <f>'Convenienza Econ. - sociale '!L9</f>
        <v>0</v>
      </c>
      <c r="AD5" s="126">
        <f>'Convenienza Econ. - sociale '!M9</f>
        <v>0</v>
      </c>
      <c r="AE5" s="126">
        <f>'Convenienza Econ. - sociale '!N9</f>
        <v>0</v>
      </c>
      <c r="AF5" s="126">
        <f>'Convenienza Econ. - sociale '!O9</f>
        <v>0</v>
      </c>
      <c r="AG5" s="126">
        <f>'Convenienza Econ. - sociale '!P9</f>
        <v>0</v>
      </c>
      <c r="AH5" s="126">
        <f>'Convenienza Econ. - sociale '!Q9</f>
        <v>0</v>
      </c>
      <c r="AI5" s="126">
        <f>'Convenienza Econ. - sociale '!R9</f>
        <v>0</v>
      </c>
    </row>
    <row r="6" spans="1:35" x14ac:dyDescent="0.25">
      <c r="A6" s="190" t="str">
        <f>'Sostenibilità finanziaria'!A10</f>
        <v xml:space="preserve">Manutenzione ordinaria </v>
      </c>
      <c r="B6" s="126">
        <f>'Sostenibilità finanziaria'!B10</f>
        <v>0</v>
      </c>
      <c r="C6" s="126">
        <f>'Sostenibilità finanziaria'!C10</f>
        <v>0</v>
      </c>
      <c r="D6" s="126">
        <f>'Sostenibilità finanziaria'!D10</f>
        <v>0</v>
      </c>
      <c r="E6" s="126">
        <f>'Sostenibilità finanziaria'!E10</f>
        <v>0</v>
      </c>
      <c r="F6" s="126">
        <f>'Sostenibilità finanziaria'!F10</f>
        <v>0</v>
      </c>
      <c r="G6" s="126">
        <f>'Sostenibilità finanziaria'!G10</f>
        <v>0</v>
      </c>
      <c r="H6" s="126">
        <f>'Sostenibilità finanziaria'!H10</f>
        <v>0</v>
      </c>
      <c r="I6" s="126">
        <f>'Sostenibilità finanziaria'!I10</f>
        <v>52.3125</v>
      </c>
      <c r="J6" s="126">
        <f>'Sostenibilità finanziaria'!J10</f>
        <v>69.75</v>
      </c>
      <c r="K6" s="126">
        <f>'Sostenibilità finanziaria'!K10</f>
        <v>69.75</v>
      </c>
      <c r="L6" s="126">
        <f>'Sostenibilità finanziaria'!L10</f>
        <v>69.75</v>
      </c>
      <c r="M6" s="126">
        <f>'Sostenibilità finanziaria'!M10</f>
        <v>69.75</v>
      </c>
      <c r="N6" s="126">
        <f>'Sostenibilità finanziaria'!N10</f>
        <v>69.75</v>
      </c>
      <c r="O6" s="126">
        <f>'Sostenibilità finanziaria'!O10</f>
        <v>69.75</v>
      </c>
      <c r="P6" s="126">
        <f>'Sostenibilità finanziaria'!P10</f>
        <v>69.75</v>
      </c>
      <c r="Q6" s="126">
        <f>'Sostenibilità finanziaria'!Q10</f>
        <v>69.75</v>
      </c>
      <c r="S6" s="198" t="str">
        <f>'Convenienza Econ. - sociale '!$B10</f>
        <v xml:space="preserve">Manutenzione ordinaria </v>
      </c>
      <c r="T6" s="126">
        <f>'Convenienza Econ. - sociale '!C10</f>
        <v>0</v>
      </c>
      <c r="U6" s="126">
        <f>'Convenienza Econ. - sociale '!D10</f>
        <v>0</v>
      </c>
      <c r="V6" s="126">
        <f>'Convenienza Econ. - sociale '!E10</f>
        <v>0</v>
      </c>
      <c r="W6" s="126">
        <f>'Convenienza Econ. - sociale '!F10</f>
        <v>0</v>
      </c>
      <c r="X6" s="126">
        <f>'Convenienza Econ. - sociale '!G10</f>
        <v>0</v>
      </c>
      <c r="Y6" s="126">
        <f>'Convenienza Econ. - sociale '!H10</f>
        <v>0</v>
      </c>
      <c r="Z6" s="126">
        <f>'Convenienza Econ. - sociale '!I10</f>
        <v>0</v>
      </c>
      <c r="AA6" s="126">
        <f>'Convenienza Econ. - sociale '!J10</f>
        <v>44.465624999999996</v>
      </c>
      <c r="AB6" s="126">
        <f>'Convenienza Econ. - sociale '!K10</f>
        <v>59.287500000000001</v>
      </c>
      <c r="AC6" s="126">
        <f>'Convenienza Econ. - sociale '!L10</f>
        <v>59.287500000000001</v>
      </c>
      <c r="AD6" s="126">
        <f>'Convenienza Econ. - sociale '!M10</f>
        <v>59.287500000000001</v>
      </c>
      <c r="AE6" s="126">
        <f>'Convenienza Econ. - sociale '!N10</f>
        <v>59.287500000000001</v>
      </c>
      <c r="AF6" s="126">
        <f>'Convenienza Econ. - sociale '!O10</f>
        <v>59.287500000000001</v>
      </c>
      <c r="AG6" s="126">
        <f>'Convenienza Econ. - sociale '!P10</f>
        <v>59.287500000000001</v>
      </c>
      <c r="AH6" s="126">
        <f>'Convenienza Econ. - sociale '!Q10</f>
        <v>59.287500000000001</v>
      </c>
      <c r="AI6" s="126">
        <f>'Convenienza Econ. - sociale '!R10</f>
        <v>59.287500000000001</v>
      </c>
    </row>
    <row r="7" spans="1:35" x14ac:dyDescent="0.25">
      <c r="A7" s="190" t="str">
        <f>'Sostenibilità finanziaria'!A11</f>
        <v>Manutenzione straordinaria</v>
      </c>
      <c r="B7" s="126">
        <f>'Sostenibilità finanziaria'!B11</f>
        <v>0</v>
      </c>
      <c r="C7" s="126">
        <f>'Sostenibilità finanziaria'!C11</f>
        <v>0</v>
      </c>
      <c r="D7" s="126">
        <f>'Sostenibilità finanziaria'!D11</f>
        <v>0</v>
      </c>
      <c r="E7" s="126">
        <f>'Sostenibilità finanziaria'!E11</f>
        <v>0</v>
      </c>
      <c r="F7" s="126">
        <f>'Sostenibilità finanziaria'!F11</f>
        <v>0</v>
      </c>
      <c r="G7" s="126">
        <f>'Sostenibilità finanziaria'!G11</f>
        <v>0</v>
      </c>
      <c r="H7" s="126">
        <f>'Sostenibilità finanziaria'!H11</f>
        <v>0</v>
      </c>
      <c r="I7" s="126">
        <f>'Sostenibilità finanziaria'!I11</f>
        <v>0</v>
      </c>
      <c r="J7" s="126">
        <f>'Sostenibilità finanziaria'!J11</f>
        <v>0</v>
      </c>
      <c r="K7" s="126">
        <f>'Sostenibilità finanziaria'!K11</f>
        <v>0</v>
      </c>
      <c r="L7" s="126">
        <f>'Sostenibilità finanziaria'!L11</f>
        <v>0</v>
      </c>
      <c r="M7" s="126">
        <f>'Sostenibilità finanziaria'!M11</f>
        <v>104.625</v>
      </c>
      <c r="N7" s="126">
        <f>'Sostenibilità finanziaria'!N11</f>
        <v>0</v>
      </c>
      <c r="O7" s="126">
        <f>'Sostenibilità finanziaria'!O11</f>
        <v>0</v>
      </c>
      <c r="P7" s="126">
        <f>'Sostenibilità finanziaria'!P11</f>
        <v>0</v>
      </c>
      <c r="Q7" s="126">
        <f>'Sostenibilità finanziaria'!Q11</f>
        <v>0</v>
      </c>
      <c r="S7" s="198" t="str">
        <f>'Convenienza Econ. - sociale '!$B11</f>
        <v>Manutenzione straordinaria</v>
      </c>
      <c r="T7" s="126">
        <f>'Convenienza Econ. - sociale '!C11</f>
        <v>0</v>
      </c>
      <c r="U7" s="126">
        <f>'Convenienza Econ. - sociale '!D11</f>
        <v>0</v>
      </c>
      <c r="V7" s="126">
        <f>'Convenienza Econ. - sociale '!E11</f>
        <v>0</v>
      </c>
      <c r="W7" s="126">
        <f>'Convenienza Econ. - sociale '!F11</f>
        <v>0</v>
      </c>
      <c r="X7" s="126">
        <f>'Convenienza Econ. - sociale '!G11</f>
        <v>0</v>
      </c>
      <c r="Y7" s="126">
        <f>'Convenienza Econ. - sociale '!H11</f>
        <v>0</v>
      </c>
      <c r="Z7" s="126">
        <f>'Convenienza Econ. - sociale '!I11</f>
        <v>0</v>
      </c>
      <c r="AA7" s="126">
        <f>'Convenienza Econ. - sociale '!J11</f>
        <v>0</v>
      </c>
      <c r="AB7" s="126">
        <f>'Convenienza Econ. - sociale '!K11</f>
        <v>0</v>
      </c>
      <c r="AC7" s="126">
        <f>'Convenienza Econ. - sociale '!L11</f>
        <v>0</v>
      </c>
      <c r="AD7" s="126">
        <f>'Convenienza Econ. - sociale '!M11</f>
        <v>0</v>
      </c>
      <c r="AE7" s="126">
        <f>'Convenienza Econ. - sociale '!N11</f>
        <v>88.010549999999995</v>
      </c>
      <c r="AF7" s="126">
        <f>'Convenienza Econ. - sociale '!O11</f>
        <v>0</v>
      </c>
      <c r="AG7" s="126">
        <f>'Convenienza Econ. - sociale '!P11</f>
        <v>0</v>
      </c>
      <c r="AH7" s="126">
        <f>'Convenienza Econ. - sociale '!Q11</f>
        <v>0</v>
      </c>
      <c r="AI7" s="126">
        <f>'Convenienza Econ. - sociale '!R11</f>
        <v>0</v>
      </c>
    </row>
    <row r="8" spans="1:35" x14ac:dyDescent="0.25">
      <c r="A8" s="190" t="str">
        <f>'Sostenibilità finanziaria'!A12</f>
        <v>Utenze</v>
      </c>
      <c r="B8" s="126">
        <f>'Sostenibilità finanziaria'!B12</f>
        <v>0</v>
      </c>
      <c r="C8" s="126">
        <f>'Sostenibilità finanziaria'!C12</f>
        <v>0</v>
      </c>
      <c r="D8" s="126">
        <f>'Sostenibilità finanziaria'!D12</f>
        <v>0</v>
      </c>
      <c r="E8" s="126">
        <f>'Sostenibilità finanziaria'!E12</f>
        <v>0</v>
      </c>
      <c r="F8" s="126">
        <f>'Sostenibilità finanziaria'!F12</f>
        <v>0</v>
      </c>
      <c r="G8" s="126">
        <f>'Sostenibilità finanziaria'!G12</f>
        <v>0</v>
      </c>
      <c r="H8" s="126">
        <f>'Sostenibilità finanziaria'!H12</f>
        <v>0</v>
      </c>
      <c r="I8" s="126">
        <f>'Sostenibilità finanziaria'!I12</f>
        <v>0</v>
      </c>
      <c r="J8" s="126">
        <f>'Sostenibilità finanziaria'!J12</f>
        <v>0</v>
      </c>
      <c r="K8" s="126">
        <f>'Sostenibilità finanziaria'!K12</f>
        <v>0</v>
      </c>
      <c r="L8" s="126">
        <f>'Sostenibilità finanziaria'!L12</f>
        <v>0</v>
      </c>
      <c r="M8" s="126">
        <f>'Sostenibilità finanziaria'!M12</f>
        <v>0</v>
      </c>
      <c r="N8" s="126">
        <f>'Sostenibilità finanziaria'!N12</f>
        <v>0</v>
      </c>
      <c r="O8" s="126">
        <f>'Sostenibilità finanziaria'!O12</f>
        <v>0</v>
      </c>
      <c r="P8" s="126">
        <f>'Sostenibilità finanziaria'!P12</f>
        <v>0</v>
      </c>
      <c r="Q8" s="126">
        <f>'Sostenibilità finanziaria'!Q12</f>
        <v>0</v>
      </c>
      <c r="S8" s="198" t="str">
        <f>'Convenienza Econ. - sociale '!$B12</f>
        <v>Utenze</v>
      </c>
      <c r="T8" s="126">
        <f>'Convenienza Econ. - sociale '!C12</f>
        <v>0</v>
      </c>
      <c r="U8" s="126">
        <f>'Convenienza Econ. - sociale '!D12</f>
        <v>0</v>
      </c>
      <c r="V8" s="126">
        <f>'Convenienza Econ. - sociale '!E12</f>
        <v>0</v>
      </c>
      <c r="W8" s="126">
        <f>'Convenienza Econ. - sociale '!F12</f>
        <v>0</v>
      </c>
      <c r="X8" s="126">
        <f>'Convenienza Econ. - sociale '!G12</f>
        <v>0</v>
      </c>
      <c r="Y8" s="126">
        <f>'Convenienza Econ. - sociale '!H12</f>
        <v>0</v>
      </c>
      <c r="Z8" s="126">
        <f>'Convenienza Econ. - sociale '!I12</f>
        <v>0</v>
      </c>
      <c r="AA8" s="126">
        <f>'Convenienza Econ. - sociale '!J12</f>
        <v>0</v>
      </c>
      <c r="AB8" s="126">
        <f>'Convenienza Econ. - sociale '!K12</f>
        <v>0</v>
      </c>
      <c r="AC8" s="126">
        <f>'Convenienza Econ. - sociale '!L12</f>
        <v>0</v>
      </c>
      <c r="AD8" s="126">
        <f>'Convenienza Econ. - sociale '!M12</f>
        <v>0</v>
      </c>
      <c r="AE8" s="126">
        <f>'Convenienza Econ. - sociale '!N12</f>
        <v>0</v>
      </c>
      <c r="AF8" s="126">
        <f>'Convenienza Econ. - sociale '!O12</f>
        <v>0</v>
      </c>
      <c r="AG8" s="126">
        <f>'Convenienza Econ. - sociale '!P12</f>
        <v>0</v>
      </c>
      <c r="AH8" s="126">
        <f>'Convenienza Econ. - sociale '!Q12</f>
        <v>0</v>
      </c>
      <c r="AI8" s="126">
        <f>'Convenienza Econ. - sociale '!R12</f>
        <v>0</v>
      </c>
    </row>
    <row r="9" spans="1:35" x14ac:dyDescent="0.25">
      <c r="A9" s="190" t="str">
        <f>'Sostenibilità finanziaria'!A13</f>
        <v>Spese generali di gestione</v>
      </c>
      <c r="B9" s="126">
        <f>'Sostenibilità finanziaria'!B13</f>
        <v>0</v>
      </c>
      <c r="C9" s="126">
        <f>'Sostenibilità finanziaria'!C13</f>
        <v>0</v>
      </c>
      <c r="D9" s="126">
        <f>'Sostenibilità finanziaria'!D13</f>
        <v>0</v>
      </c>
      <c r="E9" s="126">
        <f>'Sostenibilità finanziaria'!E13</f>
        <v>0</v>
      </c>
      <c r="F9" s="126">
        <f>'Sostenibilità finanziaria'!F13</f>
        <v>0</v>
      </c>
      <c r="G9" s="126">
        <f>'Sostenibilità finanziaria'!G13</f>
        <v>0</v>
      </c>
      <c r="H9" s="126">
        <f>'Sostenibilità finanziaria'!H13</f>
        <v>0</v>
      </c>
      <c r="I9" s="126">
        <f>'Sostenibilità finanziaria'!I13</f>
        <v>0</v>
      </c>
      <c r="J9" s="126">
        <f>'Sostenibilità finanziaria'!J13</f>
        <v>0</v>
      </c>
      <c r="K9" s="126">
        <f>'Sostenibilità finanziaria'!K13</f>
        <v>0</v>
      </c>
      <c r="L9" s="126">
        <f>'Sostenibilità finanziaria'!L13</f>
        <v>0</v>
      </c>
      <c r="M9" s="126">
        <f>'Sostenibilità finanziaria'!M13</f>
        <v>0</v>
      </c>
      <c r="N9" s="126">
        <f>'Sostenibilità finanziaria'!N13</f>
        <v>0</v>
      </c>
      <c r="O9" s="126">
        <f>'Sostenibilità finanziaria'!O13</f>
        <v>0</v>
      </c>
      <c r="P9" s="126">
        <f>'Sostenibilità finanziaria'!P13</f>
        <v>0</v>
      </c>
      <c r="Q9" s="126">
        <f>'Sostenibilità finanziaria'!Q13</f>
        <v>0</v>
      </c>
      <c r="S9" s="198" t="str">
        <f>'Convenienza Econ. - sociale '!$B13</f>
        <v>Spese generali</v>
      </c>
      <c r="T9" s="126">
        <f>'Convenienza Econ. - sociale '!C13</f>
        <v>0</v>
      </c>
      <c r="U9" s="126">
        <f>'Convenienza Econ. - sociale '!D13</f>
        <v>0</v>
      </c>
      <c r="V9" s="126">
        <f>'Convenienza Econ. - sociale '!E13</f>
        <v>0</v>
      </c>
      <c r="W9" s="126">
        <f>'Convenienza Econ. - sociale '!F13</f>
        <v>0</v>
      </c>
      <c r="X9" s="126">
        <f>'Convenienza Econ. - sociale '!G13</f>
        <v>0</v>
      </c>
      <c r="Y9" s="126">
        <f>'Convenienza Econ. - sociale '!H13</f>
        <v>0</v>
      </c>
      <c r="Z9" s="126">
        <f>'Convenienza Econ. - sociale '!I13</f>
        <v>0</v>
      </c>
      <c r="AA9" s="126">
        <f>'Convenienza Econ. - sociale '!J13</f>
        <v>0</v>
      </c>
      <c r="AB9" s="126">
        <f>'Convenienza Econ. - sociale '!K13</f>
        <v>0</v>
      </c>
      <c r="AC9" s="126">
        <f>'Convenienza Econ. - sociale '!L13</f>
        <v>0</v>
      </c>
      <c r="AD9" s="126">
        <f>'Convenienza Econ. - sociale '!M13</f>
        <v>0</v>
      </c>
      <c r="AE9" s="126">
        <f>'Convenienza Econ. - sociale '!N13</f>
        <v>0</v>
      </c>
      <c r="AF9" s="126">
        <f>'Convenienza Econ. - sociale '!O13</f>
        <v>0</v>
      </c>
      <c r="AG9" s="126">
        <f>'Convenienza Econ. - sociale '!P13</f>
        <v>0</v>
      </c>
      <c r="AH9" s="126">
        <f>'Convenienza Econ. - sociale '!Q13</f>
        <v>0</v>
      </c>
      <c r="AI9" s="126">
        <f>'Convenienza Econ. - sociale '!R13</f>
        <v>0</v>
      </c>
    </row>
    <row r="10" spans="1:35" x14ac:dyDescent="0.25">
      <c r="A10" s="190" t="str">
        <f>'Sostenibilità finanziaria'!A14</f>
        <v>Altri costi</v>
      </c>
      <c r="B10" s="126">
        <f>'Sostenibilità finanziaria'!B14</f>
        <v>2921616.4745795866</v>
      </c>
      <c r="C10" s="126">
        <f>'Sostenibilità finanziaria'!C14</f>
        <v>2921616.4745795866</v>
      </c>
      <c r="D10" s="126">
        <f>'Sostenibilità finanziaria'!D14</f>
        <v>2921616.4745795866</v>
      </c>
      <c r="E10" s="126">
        <f>'Sostenibilità finanziaria'!E14</f>
        <v>2921616.4745795866</v>
      </c>
      <c r="F10" s="126">
        <f>'Sostenibilità finanziaria'!F14</f>
        <v>2921616.4745795866</v>
      </c>
      <c r="G10" s="126">
        <f>'Sostenibilità finanziaria'!G14</f>
        <v>2921616.4745795866</v>
      </c>
      <c r="H10" s="126">
        <f>'Sostenibilità finanziaria'!H14</f>
        <v>2921616.4745795866</v>
      </c>
      <c r="I10" s="126">
        <f>'Sostenibilità finanziaria'!I14</f>
        <v>730404.11864489666</v>
      </c>
      <c r="J10" s="126">
        <f>'Sostenibilità finanziaria'!J14</f>
        <v>0</v>
      </c>
      <c r="K10" s="126">
        <f>'Sostenibilità finanziaria'!K14</f>
        <v>0</v>
      </c>
      <c r="L10" s="126">
        <f>'Sostenibilità finanziaria'!L14</f>
        <v>0</v>
      </c>
      <c r="M10" s="126">
        <f>'Sostenibilità finanziaria'!M14</f>
        <v>0</v>
      </c>
      <c r="N10" s="126">
        <f>'Sostenibilità finanziaria'!N14</f>
        <v>0</v>
      </c>
      <c r="O10" s="126">
        <f>'Sostenibilità finanziaria'!O14</f>
        <v>0</v>
      </c>
      <c r="P10" s="126">
        <f>'Sostenibilità finanziaria'!P14</f>
        <v>0</v>
      </c>
      <c r="Q10" s="126">
        <f>'Sostenibilità finanziaria'!Q14</f>
        <v>0</v>
      </c>
      <c r="S10" s="198" t="str">
        <f>'Convenienza Econ. - sociale '!$B14</f>
        <v>Altri costi</v>
      </c>
      <c r="T10" s="126">
        <f>'Convenienza Econ. - sociale '!C14</f>
        <v>2496813.4391757147</v>
      </c>
      <c r="U10" s="126">
        <f>'Convenienza Econ. - sociale '!D14</f>
        <v>2496813.4391757147</v>
      </c>
      <c r="V10" s="126">
        <f>'Convenienza Econ. - sociale '!E14</f>
        <v>2496813.4391757147</v>
      </c>
      <c r="W10" s="126">
        <f>'Convenienza Econ. - sociale '!F14</f>
        <v>2496813.4391757147</v>
      </c>
      <c r="X10" s="126">
        <f>'Convenienza Econ. - sociale '!G14</f>
        <v>2496813.4391757147</v>
      </c>
      <c r="Y10" s="126">
        <f>'Convenienza Econ. - sociale '!H14</f>
        <v>2496813.4391757147</v>
      </c>
      <c r="Z10" s="126">
        <f>'Convenienza Econ. - sociale '!I14</f>
        <v>2496813.4391757147</v>
      </c>
      <c r="AA10" s="126">
        <f>'Convenienza Econ. - sociale '!J14</f>
        <v>624203.35979392868</v>
      </c>
      <c r="AB10" s="126">
        <f>'Convenienza Econ. - sociale '!K14</f>
        <v>0</v>
      </c>
      <c r="AC10" s="126">
        <f>'Convenienza Econ. - sociale '!L14</f>
        <v>0</v>
      </c>
      <c r="AD10" s="126">
        <f>'Convenienza Econ. - sociale '!M14</f>
        <v>0</v>
      </c>
      <c r="AE10" s="126">
        <f>'Convenienza Econ. - sociale '!N14</f>
        <v>0</v>
      </c>
      <c r="AF10" s="126">
        <f>'Convenienza Econ. - sociale '!O14</f>
        <v>0</v>
      </c>
      <c r="AG10" s="126">
        <f>'Convenienza Econ. - sociale '!P14</f>
        <v>0</v>
      </c>
      <c r="AH10" s="126">
        <f>'Convenienza Econ. - sociale '!Q14</f>
        <v>0</v>
      </c>
      <c r="AI10" s="126">
        <f>'Convenienza Econ. - sociale '!R14</f>
        <v>0</v>
      </c>
    </row>
    <row r="11" spans="1:35" x14ac:dyDescent="0.25">
      <c r="A11" s="190" t="str">
        <f>'Sostenibilità finanziaria'!A15</f>
        <v>Costi ambientali sociali</v>
      </c>
      <c r="B11" s="126">
        <f>'Sostenibilità finanziaria'!B15</f>
        <v>0</v>
      </c>
      <c r="C11" s="126">
        <f>'Sostenibilità finanziaria'!C15</f>
        <v>0</v>
      </c>
      <c r="D11" s="126">
        <f>'Sostenibilità finanziaria'!D15</f>
        <v>0</v>
      </c>
      <c r="E11" s="126">
        <f>'Sostenibilità finanziaria'!E15</f>
        <v>0</v>
      </c>
      <c r="F11" s="126">
        <f>'Sostenibilità finanziaria'!F15</f>
        <v>0</v>
      </c>
      <c r="G11" s="126">
        <f>'Sostenibilità finanziaria'!G15</f>
        <v>0</v>
      </c>
      <c r="H11" s="126">
        <f>'Sostenibilità finanziaria'!H15</f>
        <v>0</v>
      </c>
      <c r="I11" s="126">
        <f>'Sostenibilità finanziaria'!I15</f>
        <v>0</v>
      </c>
      <c r="J11" s="126">
        <f>'Sostenibilità finanziaria'!J15</f>
        <v>0</v>
      </c>
      <c r="K11" s="126">
        <f>'Sostenibilità finanziaria'!K15</f>
        <v>0</v>
      </c>
      <c r="L11" s="126">
        <f>'Sostenibilità finanziaria'!L15</f>
        <v>0</v>
      </c>
      <c r="M11" s="126">
        <f>'Sostenibilità finanziaria'!M15</f>
        <v>0</v>
      </c>
      <c r="N11" s="126">
        <f>'Sostenibilità finanziaria'!N15</f>
        <v>0</v>
      </c>
      <c r="O11" s="126">
        <f>'Sostenibilità finanziaria'!O15</f>
        <v>0</v>
      </c>
      <c r="P11" s="126">
        <f>'Sostenibilità finanziaria'!P15</f>
        <v>0</v>
      </c>
      <c r="Q11" s="126">
        <f>'Sostenibilità finanziaria'!Q15</f>
        <v>0</v>
      </c>
      <c r="S11" s="198" t="str">
        <f>'Convenienza Econ. - sociale '!$B15</f>
        <v>Costi ambientali sociali</v>
      </c>
      <c r="T11" s="126">
        <f>'Convenienza Econ. - sociale '!C15</f>
        <v>0</v>
      </c>
      <c r="U11" s="126">
        <f>'Convenienza Econ. - sociale '!D15</f>
        <v>0</v>
      </c>
      <c r="V11" s="126">
        <f>'Convenienza Econ. - sociale '!E15</f>
        <v>0</v>
      </c>
      <c r="W11" s="126">
        <f>'Convenienza Econ. - sociale '!F15</f>
        <v>0</v>
      </c>
      <c r="X11" s="126">
        <f>'Convenienza Econ. - sociale '!G15</f>
        <v>0</v>
      </c>
      <c r="Y11" s="126">
        <f>'Convenienza Econ. - sociale '!H15</f>
        <v>0</v>
      </c>
      <c r="Z11" s="126">
        <f>'Convenienza Econ. - sociale '!I15</f>
        <v>0</v>
      </c>
      <c r="AA11" s="126">
        <f>'Convenienza Econ. - sociale '!J15</f>
        <v>0</v>
      </c>
      <c r="AB11" s="126">
        <f>'Convenienza Econ. - sociale '!K15</f>
        <v>0</v>
      </c>
      <c r="AC11" s="126">
        <f>'Convenienza Econ. - sociale '!L15</f>
        <v>0</v>
      </c>
      <c r="AD11" s="126">
        <f>'Convenienza Econ. - sociale '!M15</f>
        <v>0</v>
      </c>
      <c r="AE11" s="126">
        <f>'Convenienza Econ. - sociale '!N15</f>
        <v>0</v>
      </c>
      <c r="AF11" s="126">
        <f>'Convenienza Econ. - sociale '!O15</f>
        <v>0</v>
      </c>
      <c r="AG11" s="126">
        <f>'Convenienza Econ. - sociale '!P15</f>
        <v>0</v>
      </c>
      <c r="AH11" s="126">
        <f>'Convenienza Econ. - sociale '!Q15</f>
        <v>0</v>
      </c>
      <c r="AI11" s="126">
        <f>'Convenienza Econ. - sociale '!R15</f>
        <v>0</v>
      </c>
    </row>
    <row r="12" spans="1:35" x14ac:dyDescent="0.25">
      <c r="A12" s="190" t="str">
        <f>'Sostenibilità finanziaria'!A16</f>
        <v>Costi infrazione commissione UE</v>
      </c>
      <c r="B12" s="126">
        <f>'Sostenibilità finanziaria'!B16</f>
        <v>0</v>
      </c>
      <c r="C12" s="126">
        <f>'Sostenibilità finanziaria'!C16</f>
        <v>0</v>
      </c>
      <c r="D12" s="126">
        <f>'Sostenibilità finanziaria'!D16</f>
        <v>0</v>
      </c>
      <c r="E12" s="126">
        <f>'Sostenibilità finanziaria'!E16</f>
        <v>0</v>
      </c>
      <c r="F12" s="126">
        <f>'Sostenibilità finanziaria'!F16</f>
        <v>0</v>
      </c>
      <c r="G12" s="126">
        <f>'Sostenibilità finanziaria'!G16</f>
        <v>0</v>
      </c>
      <c r="H12" s="126">
        <f>'Sostenibilità finanziaria'!H16</f>
        <v>0</v>
      </c>
      <c r="I12" s="126">
        <f>'Sostenibilità finanziaria'!I16</f>
        <v>0</v>
      </c>
      <c r="J12" s="126">
        <f>'Sostenibilità finanziaria'!J16</f>
        <v>0</v>
      </c>
      <c r="K12" s="126">
        <f>'Sostenibilità finanziaria'!K16</f>
        <v>0</v>
      </c>
      <c r="L12" s="126">
        <f>'Sostenibilità finanziaria'!L16</f>
        <v>0</v>
      </c>
      <c r="M12" s="126">
        <f>'Sostenibilità finanziaria'!M16</f>
        <v>0</v>
      </c>
      <c r="N12" s="126">
        <f>'Sostenibilità finanziaria'!N16</f>
        <v>0</v>
      </c>
      <c r="O12" s="126">
        <f>'Sostenibilità finanziaria'!O16</f>
        <v>0</v>
      </c>
      <c r="P12" s="126">
        <f>'Sostenibilità finanziaria'!P16</f>
        <v>0</v>
      </c>
      <c r="Q12" s="126">
        <f>'Sostenibilità finanziaria'!Q16</f>
        <v>0</v>
      </c>
      <c r="S12" s="198" t="str">
        <f>'Convenienza Econ. - sociale '!$B16</f>
        <v>Costi infrazione commissione UE</v>
      </c>
      <c r="T12" s="126">
        <f>'Convenienza Econ. - sociale '!C16</f>
        <v>0</v>
      </c>
      <c r="U12" s="126">
        <f>'Convenienza Econ. - sociale '!D16</f>
        <v>0</v>
      </c>
      <c r="V12" s="126">
        <f>'Convenienza Econ. - sociale '!E16</f>
        <v>0</v>
      </c>
      <c r="W12" s="126">
        <f>'Convenienza Econ. - sociale '!F16</f>
        <v>0</v>
      </c>
      <c r="X12" s="126">
        <f>'Convenienza Econ. - sociale '!G16</f>
        <v>0</v>
      </c>
      <c r="Y12" s="126">
        <f>'Convenienza Econ. - sociale '!H16</f>
        <v>0</v>
      </c>
      <c r="Z12" s="126">
        <f>'Convenienza Econ. - sociale '!I16</f>
        <v>0</v>
      </c>
      <c r="AA12" s="126">
        <f>'Convenienza Econ. - sociale '!J16</f>
        <v>0</v>
      </c>
      <c r="AB12" s="126">
        <f>'Convenienza Econ. - sociale '!K16</f>
        <v>0</v>
      </c>
      <c r="AC12" s="126">
        <f>'Convenienza Econ. - sociale '!L16</f>
        <v>0</v>
      </c>
      <c r="AD12" s="126">
        <f>'Convenienza Econ. - sociale '!M16</f>
        <v>0</v>
      </c>
      <c r="AE12" s="126">
        <f>'Convenienza Econ. - sociale '!N16</f>
        <v>0</v>
      </c>
      <c r="AF12" s="126">
        <f>'Convenienza Econ. - sociale '!O16</f>
        <v>0</v>
      </c>
      <c r="AG12" s="126">
        <f>'Convenienza Econ. - sociale '!P16</f>
        <v>0</v>
      </c>
      <c r="AH12" s="126">
        <f>'Convenienza Econ. - sociale '!Q16</f>
        <v>0</v>
      </c>
      <c r="AI12" s="126">
        <f>'Convenienza Econ. - sociale '!R16</f>
        <v>0</v>
      </c>
    </row>
    <row r="13" spans="1:35" x14ac:dyDescent="0.25">
      <c r="A13" s="190" t="str">
        <f>'Sostenibilità finanziaria'!A17</f>
        <v>Lavori realizzazione infrastruttura</v>
      </c>
      <c r="B13" s="126">
        <f>'Sostenibilità finanziaria'!B17</f>
        <v>0</v>
      </c>
      <c r="C13" s="126">
        <f>'Sostenibilità finanziaria'!C17</f>
        <v>0</v>
      </c>
      <c r="D13" s="126">
        <f>'Sostenibilità finanziaria'!D17</f>
        <v>0</v>
      </c>
      <c r="E13" s="126">
        <f>'Sostenibilità finanziaria'!E17</f>
        <v>2469646.368888889</v>
      </c>
      <c r="F13" s="126">
        <f>'Sostenibilità finanziaria'!F17</f>
        <v>4939292.7377777779</v>
      </c>
      <c r="G13" s="126">
        <f>'Sostenibilità finanziaria'!G17</f>
        <v>3704469.5533333337</v>
      </c>
      <c r="H13" s="126">
        <f>'Sostenibilità finanziaria'!H17</f>
        <v>0</v>
      </c>
      <c r="I13" s="126">
        <f>'Sostenibilità finanziaria'!I17</f>
        <v>0</v>
      </c>
      <c r="J13" s="126">
        <f>'Sostenibilità finanziaria'!J17</f>
        <v>0</v>
      </c>
      <c r="K13" s="126">
        <f>'Sostenibilità finanziaria'!K17</f>
        <v>0</v>
      </c>
      <c r="L13" s="126">
        <f>'Sostenibilità finanziaria'!L17</f>
        <v>0</v>
      </c>
      <c r="M13" s="126">
        <f>'Sostenibilità finanziaria'!M17</f>
        <v>0</v>
      </c>
      <c r="N13" s="126">
        <f>'Sostenibilità finanziaria'!N17</f>
        <v>0</v>
      </c>
      <c r="O13" s="126">
        <f>'Sostenibilità finanziaria'!O17</f>
        <v>0</v>
      </c>
      <c r="P13" s="126">
        <f>'Sostenibilità finanziaria'!P17</f>
        <v>0</v>
      </c>
      <c r="Q13" s="126">
        <f>'Sostenibilità finanziaria'!Q17</f>
        <v>0</v>
      </c>
      <c r="S13" s="198" t="str">
        <f>'Convenienza Econ. - sociale '!$B17</f>
        <v>Lavori realizzazione infrastruttura</v>
      </c>
      <c r="T13" s="126">
        <f>'Convenienza Econ. - sociale '!C17</f>
        <v>0</v>
      </c>
      <c r="U13" s="126">
        <f>'Convenienza Econ. - sociale '!D17</f>
        <v>0</v>
      </c>
      <c r="V13" s="126">
        <f>'Convenienza Econ. - sociale '!E17</f>
        <v>0</v>
      </c>
      <c r="W13" s="126">
        <f>'Convenienza Econ. - sociale '!F17</f>
        <v>2038446.1128808891</v>
      </c>
      <c r="X13" s="126">
        <f>'Convenienza Econ. - sociale '!G17</f>
        <v>4076892.2257617782</v>
      </c>
      <c r="Y13" s="126">
        <f>'Convenienza Econ. - sociale '!H17</f>
        <v>3057669.1693213335</v>
      </c>
      <c r="Z13" s="126">
        <f>'Convenienza Econ. - sociale '!I17</f>
        <v>0</v>
      </c>
      <c r="AA13" s="126">
        <f>'Convenienza Econ. - sociale '!J17</f>
        <v>0</v>
      </c>
      <c r="AB13" s="126">
        <f>'Convenienza Econ. - sociale '!K17</f>
        <v>0</v>
      </c>
      <c r="AC13" s="126">
        <f>'Convenienza Econ. - sociale '!L17</f>
        <v>0</v>
      </c>
      <c r="AD13" s="126">
        <f>'Convenienza Econ. - sociale '!M17</f>
        <v>0</v>
      </c>
      <c r="AE13" s="126">
        <f>'Convenienza Econ. - sociale '!N17</f>
        <v>0</v>
      </c>
      <c r="AF13" s="126">
        <f>'Convenienza Econ. - sociale '!O17</f>
        <v>0</v>
      </c>
      <c r="AG13" s="126">
        <f>'Convenienza Econ. - sociale '!P17</f>
        <v>0</v>
      </c>
      <c r="AH13" s="126">
        <f>'Convenienza Econ. - sociale '!Q17</f>
        <v>0</v>
      </c>
      <c r="AI13" s="126">
        <f>'Convenienza Econ. - sociale '!R17</f>
        <v>0</v>
      </c>
    </row>
    <row r="14" spans="1:35" x14ac:dyDescent="0.25">
      <c r="A14" s="190" t="str">
        <f>'Sostenibilità finanziaria'!A18</f>
        <v>Progettazione infrastruttura</v>
      </c>
      <c r="B14" s="126">
        <f>'Sostenibilità finanziaria'!B18</f>
        <v>0</v>
      </c>
      <c r="C14" s="126">
        <f>'Sostenibilità finanziaria'!C18</f>
        <v>170000</v>
      </c>
      <c r="D14" s="126">
        <f>'Sostenibilità finanziaria'!D18</f>
        <v>85000</v>
      </c>
      <c r="E14" s="126">
        <f>'Sostenibilità finanziaria'!E18</f>
        <v>0</v>
      </c>
      <c r="F14" s="126">
        <f>'Sostenibilità finanziaria'!F18</f>
        <v>0</v>
      </c>
      <c r="G14" s="126">
        <f>'Sostenibilità finanziaria'!G18</f>
        <v>0</v>
      </c>
      <c r="H14" s="126">
        <f>'Sostenibilità finanziaria'!H18</f>
        <v>0</v>
      </c>
      <c r="I14" s="126">
        <f>'Sostenibilità finanziaria'!I18</f>
        <v>0</v>
      </c>
      <c r="J14" s="126">
        <f>'Sostenibilità finanziaria'!J18</f>
        <v>0</v>
      </c>
      <c r="K14" s="126">
        <f>'Sostenibilità finanziaria'!K18</f>
        <v>0</v>
      </c>
      <c r="L14" s="126">
        <f>'Sostenibilità finanziaria'!L18</f>
        <v>0</v>
      </c>
      <c r="M14" s="126">
        <f>'Sostenibilità finanziaria'!M18</f>
        <v>0</v>
      </c>
      <c r="N14" s="126">
        <f>'Sostenibilità finanziaria'!N18</f>
        <v>0</v>
      </c>
      <c r="O14" s="126">
        <f>'Sostenibilità finanziaria'!O18</f>
        <v>0</v>
      </c>
      <c r="P14" s="126">
        <f>'Sostenibilità finanziaria'!P18</f>
        <v>0</v>
      </c>
      <c r="Q14" s="126">
        <f>'Sostenibilità finanziaria'!Q18</f>
        <v>0</v>
      </c>
      <c r="S14" s="198" t="str">
        <f>'Convenienza Econ. - sociale '!$B18</f>
        <v>Progettazione infrastruttura</v>
      </c>
      <c r="T14" s="126">
        <f>'Convenienza Econ. - sociale '!C18</f>
        <v>0</v>
      </c>
      <c r="U14" s="126">
        <f>'Convenienza Econ. - sociale '!D18</f>
        <v>158678</v>
      </c>
      <c r="V14" s="126">
        <f>'Convenienza Econ. - sociale '!E18</f>
        <v>79339</v>
      </c>
      <c r="W14" s="126">
        <f>'Convenienza Econ. - sociale '!F18</f>
        <v>0</v>
      </c>
      <c r="X14" s="126">
        <f>'Convenienza Econ. - sociale '!G18</f>
        <v>0</v>
      </c>
      <c r="Y14" s="126">
        <f>'Convenienza Econ. - sociale '!H18</f>
        <v>0</v>
      </c>
      <c r="Z14" s="126">
        <f>'Convenienza Econ. - sociale '!I18</f>
        <v>0</v>
      </c>
      <c r="AA14" s="126">
        <f>'Convenienza Econ. - sociale '!J18</f>
        <v>0</v>
      </c>
      <c r="AB14" s="126">
        <f>'Convenienza Econ. - sociale '!K18</f>
        <v>0</v>
      </c>
      <c r="AC14" s="126">
        <f>'Convenienza Econ. - sociale '!L18</f>
        <v>0</v>
      </c>
      <c r="AD14" s="126">
        <f>'Convenienza Econ. - sociale '!M18</f>
        <v>0</v>
      </c>
      <c r="AE14" s="126">
        <f>'Convenienza Econ. - sociale '!N18</f>
        <v>0</v>
      </c>
      <c r="AF14" s="126">
        <f>'Convenienza Econ. - sociale '!O18</f>
        <v>0</v>
      </c>
      <c r="AG14" s="126">
        <f>'Convenienza Econ. - sociale '!P18</f>
        <v>0</v>
      </c>
      <c r="AH14" s="126">
        <f>'Convenienza Econ. - sociale '!Q18</f>
        <v>0</v>
      </c>
      <c r="AI14" s="126">
        <f>'Convenienza Econ. - sociale '!R18</f>
        <v>0</v>
      </c>
    </row>
    <row r="15" spans="1:35" s="25" customFormat="1" x14ac:dyDescent="0.25">
      <c r="A15" s="190" t="str">
        <f>'Sostenibilità finanziaria'!A19</f>
        <v>Spese generali realizzazione infrastruttura</v>
      </c>
      <c r="B15" s="126">
        <f>'Sostenibilità finanziaria'!B19</f>
        <v>7500</v>
      </c>
      <c r="C15" s="126">
        <f>'Sostenibilità finanziaria'!C19</f>
        <v>29000</v>
      </c>
      <c r="D15" s="126">
        <f>'Sostenibilità finanziaria'!D19</f>
        <v>33500</v>
      </c>
      <c r="E15" s="126">
        <f>'Sostenibilità finanziaria'!E19</f>
        <v>292166.66666666651</v>
      </c>
      <c r="F15" s="126">
        <f>'Sostenibilità finanziaria'!F19</f>
        <v>135833.33333333393</v>
      </c>
      <c r="G15" s="126">
        <f>'Sostenibilità finanziaria'!G19</f>
        <v>154999.99999999988</v>
      </c>
      <c r="H15" s="126">
        <f>'Sostenibilità finanziaria'!H19</f>
        <v>65000</v>
      </c>
      <c r="I15" s="126">
        <f>'Sostenibilità finanziaria'!I19</f>
        <v>0</v>
      </c>
      <c r="J15" s="126">
        <f>'Sostenibilità finanziaria'!J19</f>
        <v>0</v>
      </c>
      <c r="K15" s="126">
        <f>'Sostenibilità finanziaria'!K19</f>
        <v>0</v>
      </c>
      <c r="L15" s="126">
        <f>'Sostenibilità finanziaria'!L19</f>
        <v>0</v>
      </c>
      <c r="M15" s="126">
        <f>'Sostenibilità finanziaria'!M19</f>
        <v>0</v>
      </c>
      <c r="N15" s="126">
        <f>'Sostenibilità finanziaria'!N19</f>
        <v>0</v>
      </c>
      <c r="O15" s="126">
        <f>'Sostenibilità finanziaria'!O19</f>
        <v>0</v>
      </c>
      <c r="P15" s="126">
        <f>'Sostenibilità finanziaria'!P19</f>
        <v>0</v>
      </c>
      <c r="Q15" s="126">
        <f>'Sostenibilità finanziaria'!Q19</f>
        <v>0</v>
      </c>
      <c r="R15" s="48"/>
      <c r="S15" s="198" t="str">
        <f>'Convenienza Econ. - sociale '!$B19</f>
        <v>Spese generali realizzazione infrastruttura</v>
      </c>
      <c r="T15" s="126">
        <f>'Convenienza Econ. - sociale '!C19</f>
        <v>6409.5</v>
      </c>
      <c r="U15" s="126">
        <f>'Convenienza Econ. - sociale '!D19</f>
        <v>24783.4</v>
      </c>
      <c r="V15" s="126">
        <f>'Convenienza Econ. - sociale '!E19</f>
        <v>28629.100000000002</v>
      </c>
      <c r="W15" s="126">
        <f>'Convenienza Econ. - sociale '!F19</f>
        <v>249685.63333333321</v>
      </c>
      <c r="X15" s="126">
        <f>'Convenienza Econ. - sociale '!G19</f>
        <v>116083.16666666718</v>
      </c>
      <c r="Y15" s="126">
        <f>'Convenienza Econ. - sociale '!H19</f>
        <v>132462.99999999991</v>
      </c>
      <c r="Z15" s="126">
        <f>'Convenienza Econ. - sociale '!I19</f>
        <v>55549</v>
      </c>
      <c r="AA15" s="126">
        <f>'Convenienza Econ. - sociale '!J19</f>
        <v>0</v>
      </c>
      <c r="AB15" s="126">
        <f>'Convenienza Econ. - sociale '!K19</f>
        <v>0</v>
      </c>
      <c r="AC15" s="126">
        <f>'Convenienza Econ. - sociale '!L19</f>
        <v>0</v>
      </c>
      <c r="AD15" s="126">
        <f>'Convenienza Econ. - sociale '!M19</f>
        <v>0</v>
      </c>
      <c r="AE15" s="126">
        <f>'Convenienza Econ. - sociale '!N19</f>
        <v>0</v>
      </c>
      <c r="AF15" s="126">
        <f>'Convenienza Econ. - sociale '!O19</f>
        <v>0</v>
      </c>
      <c r="AG15" s="126">
        <f>'Convenienza Econ. - sociale '!P19</f>
        <v>0</v>
      </c>
      <c r="AH15" s="126">
        <f>'Convenienza Econ. - sociale '!Q19</f>
        <v>0</v>
      </c>
      <c r="AI15" s="126">
        <f>'Convenienza Econ. - sociale '!R19</f>
        <v>0</v>
      </c>
    </row>
    <row r="16" spans="1:35" s="25" customFormat="1" x14ac:dyDescent="0.25">
      <c r="A16" s="190" t="str">
        <f>'Sostenibilità finanziaria'!A20</f>
        <v>Imprevisti realizzazione infrastruttura</v>
      </c>
      <c r="B16" s="126">
        <f>'Sostenibilità finanziaria'!B20</f>
        <v>0</v>
      </c>
      <c r="C16" s="126">
        <f>'Sostenibilità finanziaria'!C20</f>
        <v>0</v>
      </c>
      <c r="D16" s="126">
        <f>'Sostenibilità finanziaria'!D20</f>
        <v>0</v>
      </c>
      <c r="E16" s="126">
        <f>'Sostenibilità finanziaria'!E20</f>
        <v>0</v>
      </c>
      <c r="F16" s="126">
        <f>'Sostenibilità finanziaria'!F20</f>
        <v>53397.834999999999</v>
      </c>
      <c r="G16" s="126">
        <f>'Sostenibilità finanziaria'!G20</f>
        <v>160193.505</v>
      </c>
      <c r="H16" s="126">
        <f>'Sostenibilità finanziaria'!H20</f>
        <v>0</v>
      </c>
      <c r="I16" s="126">
        <f>'Sostenibilità finanziaria'!I20</f>
        <v>0</v>
      </c>
      <c r="J16" s="126">
        <f>'Sostenibilità finanziaria'!J20</f>
        <v>0</v>
      </c>
      <c r="K16" s="126">
        <f>'Sostenibilità finanziaria'!K20</f>
        <v>0</v>
      </c>
      <c r="L16" s="126">
        <f>'Sostenibilità finanziaria'!L20</f>
        <v>0</v>
      </c>
      <c r="M16" s="126">
        <f>'Sostenibilità finanziaria'!M20</f>
        <v>0</v>
      </c>
      <c r="N16" s="126">
        <f>'Sostenibilità finanziaria'!N20</f>
        <v>0</v>
      </c>
      <c r="O16" s="126">
        <f>'Sostenibilità finanziaria'!O20</f>
        <v>0</v>
      </c>
      <c r="P16" s="126">
        <f>'Sostenibilità finanziaria'!P20</f>
        <v>0</v>
      </c>
      <c r="Q16" s="126">
        <f>'Sostenibilità finanziaria'!Q20</f>
        <v>0</v>
      </c>
      <c r="R16" s="48"/>
      <c r="S16" s="198" t="str">
        <f>'Convenienza Econ. - sociale '!$B20</f>
        <v>Imprevisti realizzazione infrastruttura</v>
      </c>
      <c r="T16" s="126">
        <f>'Convenienza Econ. - sociale '!C20</f>
        <v>0</v>
      </c>
      <c r="U16" s="126">
        <f>'Convenienza Econ. - sociale '!D20</f>
        <v>0</v>
      </c>
      <c r="V16" s="126">
        <f>'Convenienza Econ. - sociale '!E20</f>
        <v>0</v>
      </c>
      <c r="W16" s="126">
        <f>'Convenienza Econ. - sociale '!F20</f>
        <v>0</v>
      </c>
      <c r="X16" s="126">
        <f>'Convenienza Econ. - sociale '!G20</f>
        <v>45633.789791000003</v>
      </c>
      <c r="Y16" s="126">
        <f>'Convenienza Econ. - sociale '!H20</f>
        <v>136901.36937299999</v>
      </c>
      <c r="Z16" s="126">
        <f>'Convenienza Econ. - sociale '!I20</f>
        <v>0</v>
      </c>
      <c r="AA16" s="126">
        <f>'Convenienza Econ. - sociale '!J20</f>
        <v>0</v>
      </c>
      <c r="AB16" s="126">
        <f>'Convenienza Econ. - sociale '!K20</f>
        <v>0</v>
      </c>
      <c r="AC16" s="126">
        <f>'Convenienza Econ. - sociale '!L20</f>
        <v>0</v>
      </c>
      <c r="AD16" s="126">
        <f>'Convenienza Econ. - sociale '!M20</f>
        <v>0</v>
      </c>
      <c r="AE16" s="126">
        <f>'Convenienza Econ. - sociale '!N20</f>
        <v>0</v>
      </c>
      <c r="AF16" s="126">
        <f>'Convenienza Econ. - sociale '!O20</f>
        <v>0</v>
      </c>
      <c r="AG16" s="126">
        <f>'Convenienza Econ. - sociale '!P20</f>
        <v>0</v>
      </c>
      <c r="AH16" s="126">
        <f>'Convenienza Econ. - sociale '!Q20</f>
        <v>0</v>
      </c>
      <c r="AI16" s="126">
        <f>'Convenienza Econ. - sociale '!R20</f>
        <v>0</v>
      </c>
    </row>
    <row r="17" spans="1:35" x14ac:dyDescent="0.25">
      <c r="A17" s="190" t="str">
        <f>'Sostenibilità finanziaria'!A21</f>
        <v>Valore residuo</v>
      </c>
      <c r="B17" s="126">
        <f>'Sostenibilità finanziaria'!B21</f>
        <v>0</v>
      </c>
      <c r="C17" s="126">
        <f>'Sostenibilità finanziaria'!C21</f>
        <v>0</v>
      </c>
      <c r="D17" s="126">
        <f>'Sostenibilità finanziaria'!D21</f>
        <v>0</v>
      </c>
      <c r="E17" s="126">
        <f>'Sostenibilità finanziaria'!E21</f>
        <v>0</v>
      </c>
      <c r="F17" s="126">
        <f>'Sostenibilità finanziaria'!F21</f>
        <v>0</v>
      </c>
      <c r="G17" s="126">
        <f>'Sostenibilità finanziaria'!G21</f>
        <v>0</v>
      </c>
      <c r="H17" s="126">
        <f>'Sostenibilità finanziaria'!H21</f>
        <v>0</v>
      </c>
      <c r="I17" s="126">
        <f>'Sostenibilità finanziaria'!I21</f>
        <v>0</v>
      </c>
      <c r="J17" s="126">
        <f>'Sostenibilità finanziaria'!J21</f>
        <v>0</v>
      </c>
      <c r="K17" s="126">
        <f>'Sostenibilità finanziaria'!K21</f>
        <v>0</v>
      </c>
      <c r="L17" s="126">
        <f>'Sostenibilità finanziaria'!L21</f>
        <v>0</v>
      </c>
      <c r="M17" s="126">
        <f>'Sostenibilità finanziaria'!M21</f>
        <v>0</v>
      </c>
      <c r="N17" s="126">
        <f>'Sostenibilità finanziaria'!N21</f>
        <v>0</v>
      </c>
      <c r="O17" s="126">
        <f>'Sostenibilità finanziaria'!O21</f>
        <v>0</v>
      </c>
      <c r="P17" s="126">
        <f>'Sostenibilità finanziaria'!P21</f>
        <v>0</v>
      </c>
      <c r="Q17" s="126">
        <f>'Sostenibilità finanziaria'!Q21</f>
        <v>0</v>
      </c>
      <c r="S17" s="198" t="str">
        <f>'Convenienza Econ. - sociale '!$B21</f>
        <v>Valore residuo</v>
      </c>
      <c r="T17" s="126">
        <f>'Convenienza Econ. - sociale '!C21</f>
        <v>0</v>
      </c>
      <c r="U17" s="126">
        <f>'Convenienza Econ. - sociale '!D21</f>
        <v>0</v>
      </c>
      <c r="V17" s="126">
        <f>'Convenienza Econ. - sociale '!E21</f>
        <v>0</v>
      </c>
      <c r="W17" s="126">
        <f>'Convenienza Econ. - sociale '!F21</f>
        <v>0</v>
      </c>
      <c r="X17" s="126">
        <f>'Convenienza Econ. - sociale '!G21</f>
        <v>0</v>
      </c>
      <c r="Y17" s="126">
        <f>'Convenienza Econ. - sociale '!H21</f>
        <v>0</v>
      </c>
      <c r="Z17" s="126">
        <f>'Convenienza Econ. - sociale '!I21</f>
        <v>0</v>
      </c>
      <c r="AA17" s="126">
        <f>'Convenienza Econ. - sociale '!J21</f>
        <v>0</v>
      </c>
      <c r="AB17" s="126">
        <f>'Convenienza Econ. - sociale '!K21</f>
        <v>0</v>
      </c>
      <c r="AC17" s="126">
        <f>'Convenienza Econ. - sociale '!L21</f>
        <v>0</v>
      </c>
      <c r="AD17" s="126">
        <f>'Convenienza Econ. - sociale '!M21</f>
        <v>0</v>
      </c>
      <c r="AE17" s="126">
        <f>'Convenienza Econ. - sociale '!N21</f>
        <v>0</v>
      </c>
      <c r="AF17" s="126">
        <f>'Convenienza Econ. - sociale '!O21</f>
        <v>0</v>
      </c>
      <c r="AG17" s="126">
        <f>'Convenienza Econ. - sociale '!P21</f>
        <v>0</v>
      </c>
      <c r="AH17" s="126">
        <f>'Convenienza Econ. - sociale '!Q21</f>
        <v>0</v>
      </c>
      <c r="AI17" s="126">
        <f>'Convenienza Econ. - sociale '!R21</f>
        <v>0</v>
      </c>
    </row>
    <row r="18" spans="1:35" s="21" customFormat="1" x14ac:dyDescent="0.25">
      <c r="A18" s="198" t="str">
        <f>'Sostenibilità finanziaria'!A22</f>
        <v>Totale costi</v>
      </c>
      <c r="B18" s="199">
        <f>'Sostenibilità finanziaria'!B22</f>
        <v>2929116.4745795866</v>
      </c>
      <c r="C18" s="199">
        <f>'Sostenibilità finanziaria'!C22</f>
        <v>3120616.4745795866</v>
      </c>
      <c r="D18" s="199">
        <f>'Sostenibilità finanziaria'!D22</f>
        <v>3040116.4745795866</v>
      </c>
      <c r="E18" s="199">
        <f>'Sostenibilità finanziaria'!E22</f>
        <v>5683429.5101351421</v>
      </c>
      <c r="F18" s="199">
        <f>'Sostenibilità finanziaria'!F22</f>
        <v>8050140.3806906985</v>
      </c>
      <c r="G18" s="199">
        <f>'Sostenibilità finanziaria'!G22</f>
        <v>6941279.5329129202</v>
      </c>
      <c r="H18" s="199">
        <f>'Sostenibilità finanziaria'!H22</f>
        <v>2986616.4745795866</v>
      </c>
      <c r="I18" s="199">
        <f>'Sostenibilità finanziaria'!I22</f>
        <v>730456.43114489666</v>
      </c>
      <c r="J18" s="199">
        <f>'Sostenibilità finanziaria'!J22</f>
        <v>69.75</v>
      </c>
      <c r="K18" s="199">
        <f>'Sostenibilità finanziaria'!K22</f>
        <v>69.75</v>
      </c>
      <c r="L18" s="199">
        <f>'Sostenibilità finanziaria'!L22</f>
        <v>69.75</v>
      </c>
      <c r="M18" s="199">
        <f>'Sostenibilità finanziaria'!M22</f>
        <v>174.375</v>
      </c>
      <c r="N18" s="199">
        <f>'Sostenibilità finanziaria'!N22</f>
        <v>69.75</v>
      </c>
      <c r="O18" s="199">
        <f>'Sostenibilità finanziaria'!O22</f>
        <v>69.75</v>
      </c>
      <c r="P18" s="199">
        <f>'Sostenibilità finanziaria'!P22</f>
        <v>69.75</v>
      </c>
      <c r="Q18" s="199">
        <f>'Sostenibilità finanziaria'!Q22</f>
        <v>69.75</v>
      </c>
      <c r="R18" s="109"/>
      <c r="S18" s="198" t="str">
        <f>'Convenienza Econ. - sociale '!$B22</f>
        <v>Totale costi</v>
      </c>
      <c r="T18" s="199">
        <f>'Convenienza Econ. - sociale '!C22</f>
        <v>2503222.9391757147</v>
      </c>
      <c r="U18" s="199">
        <f>'Convenienza Econ. - sociale '!D22</f>
        <v>2680274.8391757146</v>
      </c>
      <c r="V18" s="199">
        <f>'Convenienza Econ. - sociale '!E22</f>
        <v>2604781.5391757148</v>
      </c>
      <c r="W18" s="199">
        <f>'Convenienza Econ. - sociale '!F22</f>
        <v>4784945.1853899369</v>
      </c>
      <c r="X18" s="199">
        <f>'Convenienza Econ. - sociale '!G22</f>
        <v>6735422.6213951595</v>
      </c>
      <c r="Y18" s="199">
        <f>'Convenienza Econ. - sociale '!H22</f>
        <v>5823846.977870048</v>
      </c>
      <c r="Z18" s="199">
        <f>'Convenienza Econ. - sociale '!I22</f>
        <v>2552362.4391757147</v>
      </c>
      <c r="AA18" s="199">
        <f>'Convenienza Econ. - sociale '!J22</f>
        <v>624247.82541892864</v>
      </c>
      <c r="AB18" s="199">
        <f>'Convenienza Econ. - sociale '!K22</f>
        <v>59.287500000000001</v>
      </c>
      <c r="AC18" s="199">
        <f>'Convenienza Econ. - sociale '!L22</f>
        <v>59.287500000000001</v>
      </c>
      <c r="AD18" s="199">
        <f>'Convenienza Econ. - sociale '!M22</f>
        <v>59.287500000000001</v>
      </c>
      <c r="AE18" s="199">
        <f>'Convenienza Econ. - sociale '!N22</f>
        <v>147.29804999999999</v>
      </c>
      <c r="AF18" s="199">
        <f>'Convenienza Econ. - sociale '!O22</f>
        <v>59.287500000000001</v>
      </c>
      <c r="AG18" s="199">
        <f>'Convenienza Econ. - sociale '!P22</f>
        <v>59.287500000000001</v>
      </c>
      <c r="AH18" s="199">
        <f>'Convenienza Econ. - sociale '!Q22</f>
        <v>59.287500000000001</v>
      </c>
      <c r="AI18" s="199">
        <f>'Convenienza Econ. - sociale '!R22</f>
        <v>59.287500000000001</v>
      </c>
    </row>
    <row r="19" spans="1:35" x14ac:dyDescent="0.25">
      <c r="A19" s="276"/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277"/>
      <c r="S19" s="315"/>
      <c r="T19" s="314"/>
      <c r="U19" s="314"/>
      <c r="V19" s="314"/>
      <c r="W19" s="314"/>
      <c r="X19" s="314"/>
      <c r="Y19" s="314"/>
      <c r="Z19" s="314"/>
      <c r="AA19" s="314"/>
      <c r="AB19" s="314"/>
      <c r="AC19" s="314"/>
      <c r="AD19" s="314"/>
      <c r="AE19" s="314"/>
      <c r="AF19" s="314"/>
      <c r="AG19" s="314"/>
      <c r="AH19" s="314"/>
      <c r="AI19" s="316"/>
    </row>
    <row r="20" spans="1:35" s="21" customFormat="1" x14ac:dyDescent="0.25">
      <c r="A20" s="198" t="str">
        <f>'Sostenibilità finanziaria'!A7</f>
        <v>COSTI</v>
      </c>
      <c r="B20" s="199" t="str">
        <f>'Sostenibilità finanziaria'!R7</f>
        <v>Anno 10</v>
      </c>
      <c r="C20" s="199" t="str">
        <f>'Sostenibilità finanziaria'!S7</f>
        <v>Anno 11</v>
      </c>
      <c r="D20" s="199" t="str">
        <f>'Sostenibilità finanziaria'!T7</f>
        <v>Anno 12</v>
      </c>
      <c r="E20" s="199" t="str">
        <f>'Sostenibilità finanziaria'!U7</f>
        <v>Anno 13</v>
      </c>
      <c r="F20" s="199" t="str">
        <f>'Sostenibilità finanziaria'!V7</f>
        <v>Anno 14</v>
      </c>
      <c r="G20" s="199" t="str">
        <f>'Sostenibilità finanziaria'!W7</f>
        <v>Anno 15</v>
      </c>
      <c r="H20" s="199" t="str">
        <f>'Sostenibilità finanziaria'!X7</f>
        <v>Anno 16</v>
      </c>
      <c r="I20" s="199" t="str">
        <f>'Sostenibilità finanziaria'!Y7</f>
        <v>Anno 17</v>
      </c>
      <c r="J20" s="199" t="str">
        <f>'Sostenibilità finanziaria'!Z7</f>
        <v>Anno 18</v>
      </c>
      <c r="K20" s="199" t="str">
        <f>'Sostenibilità finanziaria'!AA7</f>
        <v>Anno 19</v>
      </c>
      <c r="L20" s="199" t="str">
        <f>'Sostenibilità finanziaria'!AB7</f>
        <v>Anno 20</v>
      </c>
      <c r="M20" s="199" t="str">
        <f>'Sostenibilità finanziaria'!AC7</f>
        <v>Anno 21</v>
      </c>
      <c r="N20" s="199" t="str">
        <f>'Sostenibilità finanziaria'!AD7</f>
        <v>Anno 22</v>
      </c>
      <c r="O20" s="199" t="str">
        <f>'Sostenibilità finanziaria'!AE7</f>
        <v>Anno 23</v>
      </c>
      <c r="P20" s="199" t="str">
        <f>'Sostenibilità finanziaria'!AF7</f>
        <v>Anno 24</v>
      </c>
      <c r="Q20" s="199" t="str">
        <f>'Sostenibilità finanziaria'!AG7</f>
        <v>Anno 25</v>
      </c>
      <c r="R20" s="109"/>
      <c r="S20" s="198" t="str">
        <f>'Convenienza Econ. - sociale '!$B7</f>
        <v>COSTI</v>
      </c>
      <c r="T20" s="199" t="str">
        <f>'Convenienza Econ. - sociale '!S7</f>
        <v>Anno 10</v>
      </c>
      <c r="U20" s="199" t="str">
        <f>'Convenienza Econ. - sociale '!T7</f>
        <v>Anno 11</v>
      </c>
      <c r="V20" s="199" t="str">
        <f>'Convenienza Econ. - sociale '!U7</f>
        <v>Anno 12</v>
      </c>
      <c r="W20" s="199" t="str">
        <f>'Convenienza Econ. - sociale '!V7</f>
        <v>Anno 13</v>
      </c>
      <c r="X20" s="199" t="str">
        <f>'Convenienza Econ. - sociale '!W7</f>
        <v>Anno 14</v>
      </c>
      <c r="Y20" s="199" t="str">
        <f>'Convenienza Econ. - sociale '!X7</f>
        <v>Anno 15</v>
      </c>
      <c r="Z20" s="199" t="str">
        <f>'Convenienza Econ. - sociale '!Y7</f>
        <v>Anno 16</v>
      </c>
      <c r="AA20" s="199" t="str">
        <f>'Convenienza Econ. - sociale '!Z7</f>
        <v>Anno 17</v>
      </c>
      <c r="AB20" s="199" t="str">
        <f>'Convenienza Econ. - sociale '!AA7</f>
        <v>Anno 18</v>
      </c>
      <c r="AC20" s="199" t="str">
        <f>'Convenienza Econ. - sociale '!AB7</f>
        <v>Anno 19</v>
      </c>
      <c r="AD20" s="199" t="str">
        <f>'Convenienza Econ. - sociale '!AC7</f>
        <v>Anno 20</v>
      </c>
      <c r="AE20" s="199" t="str">
        <f>'Convenienza Econ. - sociale '!AD7</f>
        <v>Anno 21</v>
      </c>
      <c r="AF20" s="199" t="str">
        <f>'Convenienza Econ. - sociale '!AE7</f>
        <v>Anno 22</v>
      </c>
      <c r="AG20" s="199" t="str">
        <f>'Convenienza Econ. - sociale '!AF7</f>
        <v>Anno 23</v>
      </c>
      <c r="AH20" s="199" t="str">
        <f>'Convenienza Econ. - sociale '!AG7</f>
        <v>Anno 24</v>
      </c>
      <c r="AI20" s="199" t="str">
        <f>'Convenienza Econ. - sociale '!AH7</f>
        <v>Anno 25</v>
      </c>
    </row>
    <row r="21" spans="1:35" x14ac:dyDescent="0.25">
      <c r="A21" s="190" t="str">
        <f>'Sostenibilità finanziaria'!A8</f>
        <v>Personale (gestione esterna)</v>
      </c>
      <c r="B21" s="126">
        <f>'Sostenibilità finanziaria'!R8</f>
        <v>0</v>
      </c>
      <c r="C21" s="126">
        <f>'Sostenibilità finanziaria'!S8</f>
        <v>0</v>
      </c>
      <c r="D21" s="126">
        <f>'Sostenibilità finanziaria'!T8</f>
        <v>0</v>
      </c>
      <c r="E21" s="126">
        <f>'Sostenibilità finanziaria'!U8</f>
        <v>0</v>
      </c>
      <c r="F21" s="126">
        <f>'Sostenibilità finanziaria'!V8</f>
        <v>0</v>
      </c>
      <c r="G21" s="126">
        <f>'Sostenibilità finanziaria'!W8</f>
        <v>0</v>
      </c>
      <c r="H21" s="126">
        <f>'Sostenibilità finanziaria'!X8</f>
        <v>0</v>
      </c>
      <c r="I21" s="126">
        <f>'Sostenibilità finanziaria'!Y8</f>
        <v>0</v>
      </c>
      <c r="J21" s="126">
        <f>'Sostenibilità finanziaria'!Z8</f>
        <v>0</v>
      </c>
      <c r="K21" s="126">
        <f>'Sostenibilità finanziaria'!AA8</f>
        <v>0</v>
      </c>
      <c r="L21" s="126">
        <f>'Sostenibilità finanziaria'!AB8</f>
        <v>0</v>
      </c>
      <c r="M21" s="126">
        <f>'Sostenibilità finanziaria'!AC8</f>
        <v>0</v>
      </c>
      <c r="N21" s="126">
        <f>'Sostenibilità finanziaria'!AD8</f>
        <v>0</v>
      </c>
      <c r="O21" s="126">
        <f>'Sostenibilità finanziaria'!AE8</f>
        <v>0</v>
      </c>
      <c r="P21" s="126">
        <f>'Sostenibilità finanziaria'!AF8</f>
        <v>0</v>
      </c>
      <c r="Q21" s="126">
        <f>'Sostenibilità finanziaria'!AG8</f>
        <v>0</v>
      </c>
      <c r="S21" s="198" t="str">
        <f>'Convenienza Econ. - sociale '!$B8</f>
        <v>Personale (gestione esterna)</v>
      </c>
      <c r="T21" s="126">
        <f>'Convenienza Econ. - sociale '!S8</f>
        <v>0</v>
      </c>
      <c r="U21" s="126">
        <f>'Convenienza Econ. - sociale '!T8</f>
        <v>0</v>
      </c>
      <c r="V21" s="126">
        <f>'Convenienza Econ. - sociale '!U8</f>
        <v>0</v>
      </c>
      <c r="W21" s="126">
        <f>'Convenienza Econ. - sociale '!V8</f>
        <v>0</v>
      </c>
      <c r="X21" s="126">
        <f>'Convenienza Econ. - sociale '!W8</f>
        <v>0</v>
      </c>
      <c r="Y21" s="126">
        <f>'Convenienza Econ. - sociale '!X8</f>
        <v>0</v>
      </c>
      <c r="Z21" s="126">
        <f>'Convenienza Econ. - sociale '!Y8</f>
        <v>0</v>
      </c>
      <c r="AA21" s="126">
        <f>'Convenienza Econ. - sociale '!Z8</f>
        <v>0</v>
      </c>
      <c r="AB21" s="126">
        <f>'Convenienza Econ. - sociale '!AA8</f>
        <v>0</v>
      </c>
      <c r="AC21" s="126">
        <f>'Convenienza Econ. - sociale '!AB8</f>
        <v>0</v>
      </c>
      <c r="AD21" s="126">
        <f>'Convenienza Econ. - sociale '!AC8</f>
        <v>0</v>
      </c>
      <c r="AE21" s="126">
        <f>'Convenienza Econ. - sociale '!AD8</f>
        <v>0</v>
      </c>
      <c r="AF21" s="126">
        <f>'Convenienza Econ. - sociale '!AE8</f>
        <v>0</v>
      </c>
      <c r="AG21" s="126">
        <f>'Convenienza Econ. - sociale '!AF8</f>
        <v>0</v>
      </c>
      <c r="AH21" s="126">
        <f>'Convenienza Econ. - sociale '!AG8</f>
        <v>0</v>
      </c>
      <c r="AI21" s="126">
        <f>'Convenienza Econ. - sociale '!AH8</f>
        <v>0</v>
      </c>
    </row>
    <row r="22" spans="1:35" x14ac:dyDescent="0.25">
      <c r="A22" s="190" t="str">
        <f>'Sostenibilità finanziaria'!A9</f>
        <v>Acquisti</v>
      </c>
      <c r="B22" s="126">
        <f>'Sostenibilità finanziaria'!R9</f>
        <v>0</v>
      </c>
      <c r="C22" s="126">
        <f>'Sostenibilità finanziaria'!S9</f>
        <v>0</v>
      </c>
      <c r="D22" s="126">
        <f>'Sostenibilità finanziaria'!T9</f>
        <v>0</v>
      </c>
      <c r="E22" s="126">
        <f>'Sostenibilità finanziaria'!U9</f>
        <v>0</v>
      </c>
      <c r="F22" s="126">
        <f>'Sostenibilità finanziaria'!V9</f>
        <v>0</v>
      </c>
      <c r="G22" s="126">
        <f>'Sostenibilità finanziaria'!W9</f>
        <v>0</v>
      </c>
      <c r="H22" s="126">
        <f>'Sostenibilità finanziaria'!X9</f>
        <v>0</v>
      </c>
      <c r="I22" s="126">
        <f>'Sostenibilità finanziaria'!Y9</f>
        <v>0</v>
      </c>
      <c r="J22" s="126">
        <f>'Sostenibilità finanziaria'!Z9</f>
        <v>0</v>
      </c>
      <c r="K22" s="126">
        <f>'Sostenibilità finanziaria'!AA9</f>
        <v>0</v>
      </c>
      <c r="L22" s="126">
        <f>'Sostenibilità finanziaria'!AB9</f>
        <v>0</v>
      </c>
      <c r="M22" s="126">
        <f>'Sostenibilità finanziaria'!AC9</f>
        <v>0</v>
      </c>
      <c r="N22" s="126">
        <f>'Sostenibilità finanziaria'!AD9</f>
        <v>0</v>
      </c>
      <c r="O22" s="126">
        <f>'Sostenibilità finanziaria'!AE9</f>
        <v>0</v>
      </c>
      <c r="P22" s="126">
        <f>'Sostenibilità finanziaria'!AF9</f>
        <v>0</v>
      </c>
      <c r="Q22" s="126">
        <f>'Sostenibilità finanziaria'!AG9</f>
        <v>0</v>
      </c>
      <c r="S22" s="198" t="str">
        <f>'Convenienza Econ. - sociale '!$B9</f>
        <v>Acquisti</v>
      </c>
      <c r="T22" s="126">
        <f>'Convenienza Econ. - sociale '!S9</f>
        <v>0</v>
      </c>
      <c r="U22" s="126">
        <f>'Convenienza Econ. - sociale '!T9</f>
        <v>0</v>
      </c>
      <c r="V22" s="126">
        <f>'Convenienza Econ. - sociale '!U9</f>
        <v>0</v>
      </c>
      <c r="W22" s="126">
        <f>'Convenienza Econ. - sociale '!V9</f>
        <v>0</v>
      </c>
      <c r="X22" s="126">
        <f>'Convenienza Econ. - sociale '!W9</f>
        <v>0</v>
      </c>
      <c r="Y22" s="126">
        <f>'Convenienza Econ. - sociale '!X9</f>
        <v>0</v>
      </c>
      <c r="Z22" s="126">
        <f>'Convenienza Econ. - sociale '!Y9</f>
        <v>0</v>
      </c>
      <c r="AA22" s="126">
        <f>'Convenienza Econ. - sociale '!Z9</f>
        <v>0</v>
      </c>
      <c r="AB22" s="126">
        <f>'Convenienza Econ. - sociale '!AA9</f>
        <v>0</v>
      </c>
      <c r="AC22" s="126">
        <f>'Convenienza Econ. - sociale '!AB9</f>
        <v>0</v>
      </c>
      <c r="AD22" s="126">
        <f>'Convenienza Econ. - sociale '!AC9</f>
        <v>0</v>
      </c>
      <c r="AE22" s="126">
        <f>'Convenienza Econ. - sociale '!AD9</f>
        <v>0</v>
      </c>
      <c r="AF22" s="126">
        <f>'Convenienza Econ. - sociale '!AE9</f>
        <v>0</v>
      </c>
      <c r="AG22" s="126">
        <f>'Convenienza Econ. - sociale '!AF9</f>
        <v>0</v>
      </c>
      <c r="AH22" s="126">
        <f>'Convenienza Econ. - sociale '!AG9</f>
        <v>0</v>
      </c>
      <c r="AI22" s="126">
        <f>'Convenienza Econ. - sociale '!AH9</f>
        <v>0</v>
      </c>
    </row>
    <row r="23" spans="1:35" x14ac:dyDescent="0.25">
      <c r="A23" s="190" t="str">
        <f>'Sostenibilità finanziaria'!A10</f>
        <v xml:space="preserve">Manutenzione ordinaria </v>
      </c>
      <c r="B23" s="126">
        <f>'Sostenibilità finanziaria'!R10</f>
        <v>69.75</v>
      </c>
      <c r="C23" s="126">
        <f>'Sostenibilità finanziaria'!S10</f>
        <v>69.75</v>
      </c>
      <c r="D23" s="126">
        <f>'Sostenibilità finanziaria'!T10</f>
        <v>69.75</v>
      </c>
      <c r="E23" s="126">
        <f>'Sostenibilità finanziaria'!U10</f>
        <v>69.75</v>
      </c>
      <c r="F23" s="126">
        <f>'Sostenibilità finanziaria'!V10</f>
        <v>69.75</v>
      </c>
      <c r="G23" s="126">
        <f>'Sostenibilità finanziaria'!W10</f>
        <v>69.75</v>
      </c>
      <c r="H23" s="126">
        <f>'Sostenibilità finanziaria'!X10</f>
        <v>69.75</v>
      </c>
      <c r="I23" s="126">
        <f>'Sostenibilità finanziaria'!Y10</f>
        <v>69.75</v>
      </c>
      <c r="J23" s="126">
        <f>'Sostenibilità finanziaria'!Z10</f>
        <v>69.75</v>
      </c>
      <c r="K23" s="126">
        <f>'Sostenibilità finanziaria'!AA10</f>
        <v>69.75</v>
      </c>
      <c r="L23" s="126">
        <f>'Sostenibilità finanziaria'!AB10</f>
        <v>69.75</v>
      </c>
      <c r="M23" s="126">
        <f>'Sostenibilità finanziaria'!AC10</f>
        <v>69.75</v>
      </c>
      <c r="N23" s="126">
        <f>'Sostenibilità finanziaria'!AD10</f>
        <v>69.75</v>
      </c>
      <c r="O23" s="126">
        <f>'Sostenibilità finanziaria'!AE10</f>
        <v>69.75</v>
      </c>
      <c r="P23" s="126">
        <f>'Sostenibilità finanziaria'!AF10</f>
        <v>69.75</v>
      </c>
      <c r="Q23" s="126">
        <f>'Sostenibilità finanziaria'!AG10</f>
        <v>69.75</v>
      </c>
      <c r="S23" s="198" t="str">
        <f>'Convenienza Econ. - sociale '!$B10</f>
        <v xml:space="preserve">Manutenzione ordinaria </v>
      </c>
      <c r="T23" s="126">
        <f>'Convenienza Econ. - sociale '!S10</f>
        <v>59.287500000000001</v>
      </c>
      <c r="U23" s="126">
        <f>'Convenienza Econ. - sociale '!T10</f>
        <v>59.287500000000001</v>
      </c>
      <c r="V23" s="126">
        <f>'Convenienza Econ. - sociale '!U10</f>
        <v>59.287500000000001</v>
      </c>
      <c r="W23" s="126">
        <f>'Convenienza Econ. - sociale '!V10</f>
        <v>59.287500000000001</v>
      </c>
      <c r="X23" s="126">
        <f>'Convenienza Econ. - sociale '!W10</f>
        <v>59.287500000000001</v>
      </c>
      <c r="Y23" s="126">
        <f>'Convenienza Econ. - sociale '!X10</f>
        <v>59.287500000000001</v>
      </c>
      <c r="Z23" s="126">
        <f>'Convenienza Econ. - sociale '!Y10</f>
        <v>59.287500000000001</v>
      </c>
      <c r="AA23" s="126">
        <f>'Convenienza Econ. - sociale '!Z10</f>
        <v>59.287500000000001</v>
      </c>
      <c r="AB23" s="126">
        <f>'Convenienza Econ. - sociale '!AA10</f>
        <v>59.287500000000001</v>
      </c>
      <c r="AC23" s="126">
        <f>'Convenienza Econ. - sociale '!AB10</f>
        <v>59.287500000000001</v>
      </c>
      <c r="AD23" s="126">
        <f>'Convenienza Econ. - sociale '!AC10</f>
        <v>59.287500000000001</v>
      </c>
      <c r="AE23" s="126">
        <f>'Convenienza Econ. - sociale '!AD10</f>
        <v>59.287500000000001</v>
      </c>
      <c r="AF23" s="126">
        <f>'Convenienza Econ. - sociale '!AE10</f>
        <v>59.287500000000001</v>
      </c>
      <c r="AG23" s="126">
        <f>'Convenienza Econ. - sociale '!AF10</f>
        <v>59.287500000000001</v>
      </c>
      <c r="AH23" s="126">
        <f>'Convenienza Econ. - sociale '!AG10</f>
        <v>59.287500000000001</v>
      </c>
      <c r="AI23" s="126">
        <f>'Convenienza Econ. - sociale '!AH10</f>
        <v>59.287500000000001</v>
      </c>
    </row>
    <row r="24" spans="1:35" x14ac:dyDescent="0.25">
      <c r="A24" s="190" t="str">
        <f>'Sostenibilità finanziaria'!A11</f>
        <v>Manutenzione straordinaria</v>
      </c>
      <c r="B24" s="126">
        <f>'Sostenibilità finanziaria'!R11</f>
        <v>104.625</v>
      </c>
      <c r="C24" s="126">
        <f>'Sostenibilità finanziaria'!S11</f>
        <v>0</v>
      </c>
      <c r="D24" s="126">
        <f>'Sostenibilità finanziaria'!T11</f>
        <v>0</v>
      </c>
      <c r="E24" s="126">
        <f>'Sostenibilità finanziaria'!U11</f>
        <v>0</v>
      </c>
      <c r="F24" s="126">
        <f>'Sostenibilità finanziaria'!V11</f>
        <v>0</v>
      </c>
      <c r="G24" s="126">
        <f>'Sostenibilità finanziaria'!W11</f>
        <v>104.625</v>
      </c>
      <c r="H24" s="126">
        <f>'Sostenibilità finanziaria'!X11</f>
        <v>0</v>
      </c>
      <c r="I24" s="126">
        <f>'Sostenibilità finanziaria'!Y11</f>
        <v>0</v>
      </c>
      <c r="J24" s="126">
        <f>'Sostenibilità finanziaria'!Z11</f>
        <v>0</v>
      </c>
      <c r="K24" s="126">
        <f>'Sostenibilità finanziaria'!AA11</f>
        <v>0</v>
      </c>
      <c r="L24" s="126">
        <f>'Sostenibilità finanziaria'!AB11</f>
        <v>104.625</v>
      </c>
      <c r="M24" s="126">
        <f>'Sostenibilità finanziaria'!AC11</f>
        <v>0</v>
      </c>
      <c r="N24" s="126">
        <f>'Sostenibilità finanziaria'!AD11</f>
        <v>0</v>
      </c>
      <c r="O24" s="126">
        <f>'Sostenibilità finanziaria'!AE11</f>
        <v>0</v>
      </c>
      <c r="P24" s="126">
        <f>'Sostenibilità finanziaria'!AF11</f>
        <v>0</v>
      </c>
      <c r="Q24" s="126">
        <f>'Sostenibilità finanziaria'!AG11</f>
        <v>104.625</v>
      </c>
      <c r="S24" s="198" t="str">
        <f>'Convenienza Econ. - sociale '!$B11</f>
        <v>Manutenzione straordinaria</v>
      </c>
      <c r="T24" s="126">
        <f>'Convenienza Econ. - sociale '!S11</f>
        <v>88.010549999999995</v>
      </c>
      <c r="U24" s="126">
        <f>'Convenienza Econ. - sociale '!T11</f>
        <v>0</v>
      </c>
      <c r="V24" s="126">
        <f>'Convenienza Econ. - sociale '!U11</f>
        <v>0</v>
      </c>
      <c r="W24" s="126">
        <f>'Convenienza Econ. - sociale '!V11</f>
        <v>0</v>
      </c>
      <c r="X24" s="126">
        <f>'Convenienza Econ. - sociale '!W11</f>
        <v>0</v>
      </c>
      <c r="Y24" s="126">
        <f>'Convenienza Econ. - sociale '!X11</f>
        <v>88.010549999999995</v>
      </c>
      <c r="Z24" s="126">
        <f>'Convenienza Econ. - sociale '!Y11</f>
        <v>0</v>
      </c>
      <c r="AA24" s="126">
        <f>'Convenienza Econ. - sociale '!Z11</f>
        <v>0</v>
      </c>
      <c r="AB24" s="126">
        <f>'Convenienza Econ. - sociale '!AA11</f>
        <v>0</v>
      </c>
      <c r="AC24" s="126">
        <f>'Convenienza Econ. - sociale '!AB11</f>
        <v>0</v>
      </c>
      <c r="AD24" s="126">
        <f>'Convenienza Econ. - sociale '!AC11</f>
        <v>88.010549999999995</v>
      </c>
      <c r="AE24" s="126">
        <f>'Convenienza Econ. - sociale '!AD11</f>
        <v>0</v>
      </c>
      <c r="AF24" s="126">
        <f>'Convenienza Econ. - sociale '!AE11</f>
        <v>0</v>
      </c>
      <c r="AG24" s="126">
        <f>'Convenienza Econ. - sociale '!AF11</f>
        <v>0</v>
      </c>
      <c r="AH24" s="126">
        <f>'Convenienza Econ. - sociale '!AG11</f>
        <v>0</v>
      </c>
      <c r="AI24" s="126">
        <f>'Convenienza Econ. - sociale '!AH11</f>
        <v>88.010549999999995</v>
      </c>
    </row>
    <row r="25" spans="1:35" x14ac:dyDescent="0.25">
      <c r="A25" s="190" t="str">
        <f>'Sostenibilità finanziaria'!A12</f>
        <v>Utenze</v>
      </c>
      <c r="B25" s="126">
        <f>'Sostenibilità finanziaria'!R12</f>
        <v>0</v>
      </c>
      <c r="C25" s="126">
        <f>'Sostenibilità finanziaria'!S12</f>
        <v>0</v>
      </c>
      <c r="D25" s="126">
        <f>'Sostenibilità finanziaria'!T12</f>
        <v>0</v>
      </c>
      <c r="E25" s="126">
        <f>'Sostenibilità finanziaria'!U12</f>
        <v>0</v>
      </c>
      <c r="F25" s="126">
        <f>'Sostenibilità finanziaria'!V12</f>
        <v>0</v>
      </c>
      <c r="G25" s="126">
        <f>'Sostenibilità finanziaria'!W12</f>
        <v>0</v>
      </c>
      <c r="H25" s="126">
        <f>'Sostenibilità finanziaria'!X12</f>
        <v>0</v>
      </c>
      <c r="I25" s="126">
        <f>'Sostenibilità finanziaria'!Y12</f>
        <v>0</v>
      </c>
      <c r="J25" s="126">
        <f>'Sostenibilità finanziaria'!Z12</f>
        <v>0</v>
      </c>
      <c r="K25" s="126">
        <f>'Sostenibilità finanziaria'!AA12</f>
        <v>0</v>
      </c>
      <c r="L25" s="126">
        <f>'Sostenibilità finanziaria'!AB12</f>
        <v>0</v>
      </c>
      <c r="M25" s="126">
        <f>'Sostenibilità finanziaria'!AC12</f>
        <v>0</v>
      </c>
      <c r="N25" s="126">
        <f>'Sostenibilità finanziaria'!AD12</f>
        <v>0</v>
      </c>
      <c r="O25" s="126">
        <f>'Sostenibilità finanziaria'!AE12</f>
        <v>0</v>
      </c>
      <c r="P25" s="126">
        <f>'Sostenibilità finanziaria'!AF12</f>
        <v>0</v>
      </c>
      <c r="Q25" s="126">
        <f>'Sostenibilità finanziaria'!AG12</f>
        <v>0</v>
      </c>
      <c r="S25" s="198" t="str">
        <f>'Convenienza Econ. - sociale '!$B12</f>
        <v>Utenze</v>
      </c>
      <c r="T25" s="126">
        <f>'Convenienza Econ. - sociale '!S12</f>
        <v>0</v>
      </c>
      <c r="U25" s="126">
        <f>'Convenienza Econ. - sociale '!T12</f>
        <v>0</v>
      </c>
      <c r="V25" s="126">
        <f>'Convenienza Econ. - sociale '!U12</f>
        <v>0</v>
      </c>
      <c r="W25" s="126">
        <f>'Convenienza Econ. - sociale '!V12</f>
        <v>0</v>
      </c>
      <c r="X25" s="126">
        <f>'Convenienza Econ. - sociale '!W12</f>
        <v>0</v>
      </c>
      <c r="Y25" s="126">
        <f>'Convenienza Econ. - sociale '!X12</f>
        <v>0</v>
      </c>
      <c r="Z25" s="126">
        <f>'Convenienza Econ. - sociale '!Y12</f>
        <v>0</v>
      </c>
      <c r="AA25" s="126">
        <f>'Convenienza Econ. - sociale '!Z12</f>
        <v>0</v>
      </c>
      <c r="AB25" s="126">
        <f>'Convenienza Econ. - sociale '!AA12</f>
        <v>0</v>
      </c>
      <c r="AC25" s="126">
        <f>'Convenienza Econ. - sociale '!AB12</f>
        <v>0</v>
      </c>
      <c r="AD25" s="126">
        <f>'Convenienza Econ. - sociale '!AC12</f>
        <v>0</v>
      </c>
      <c r="AE25" s="126">
        <f>'Convenienza Econ. - sociale '!AD12</f>
        <v>0</v>
      </c>
      <c r="AF25" s="126">
        <f>'Convenienza Econ. - sociale '!AE12</f>
        <v>0</v>
      </c>
      <c r="AG25" s="126">
        <f>'Convenienza Econ. - sociale '!AF12</f>
        <v>0</v>
      </c>
      <c r="AH25" s="126">
        <f>'Convenienza Econ. - sociale '!AG12</f>
        <v>0</v>
      </c>
      <c r="AI25" s="126">
        <f>'Convenienza Econ. - sociale '!AH12</f>
        <v>0</v>
      </c>
    </row>
    <row r="26" spans="1:35" x14ac:dyDescent="0.25">
      <c r="A26" s="190" t="str">
        <f>'Sostenibilità finanziaria'!A13</f>
        <v>Spese generali di gestione</v>
      </c>
      <c r="B26" s="126">
        <f>'Sostenibilità finanziaria'!R13</f>
        <v>0</v>
      </c>
      <c r="C26" s="126">
        <f>'Sostenibilità finanziaria'!S13</f>
        <v>0</v>
      </c>
      <c r="D26" s="126">
        <f>'Sostenibilità finanziaria'!T13</f>
        <v>0</v>
      </c>
      <c r="E26" s="126">
        <f>'Sostenibilità finanziaria'!U13</f>
        <v>0</v>
      </c>
      <c r="F26" s="126">
        <f>'Sostenibilità finanziaria'!V13</f>
        <v>0</v>
      </c>
      <c r="G26" s="126">
        <f>'Sostenibilità finanziaria'!W13</f>
        <v>0</v>
      </c>
      <c r="H26" s="126">
        <f>'Sostenibilità finanziaria'!X13</f>
        <v>0</v>
      </c>
      <c r="I26" s="126">
        <f>'Sostenibilità finanziaria'!Y13</f>
        <v>0</v>
      </c>
      <c r="J26" s="126">
        <f>'Sostenibilità finanziaria'!Z13</f>
        <v>0</v>
      </c>
      <c r="K26" s="126">
        <f>'Sostenibilità finanziaria'!AA13</f>
        <v>0</v>
      </c>
      <c r="L26" s="126">
        <f>'Sostenibilità finanziaria'!AB13</f>
        <v>0</v>
      </c>
      <c r="M26" s="126">
        <f>'Sostenibilità finanziaria'!AC13</f>
        <v>0</v>
      </c>
      <c r="N26" s="126">
        <f>'Sostenibilità finanziaria'!AD13</f>
        <v>0</v>
      </c>
      <c r="O26" s="126">
        <f>'Sostenibilità finanziaria'!AE13</f>
        <v>0</v>
      </c>
      <c r="P26" s="126">
        <f>'Sostenibilità finanziaria'!AF13</f>
        <v>0</v>
      </c>
      <c r="Q26" s="126">
        <f>'Sostenibilità finanziaria'!AG13</f>
        <v>0</v>
      </c>
      <c r="S26" s="198" t="str">
        <f>'Convenienza Econ. - sociale '!$B13</f>
        <v>Spese generali</v>
      </c>
      <c r="T26" s="126">
        <f>'Convenienza Econ. - sociale '!S13</f>
        <v>0</v>
      </c>
      <c r="U26" s="126">
        <f>'Convenienza Econ. - sociale '!T13</f>
        <v>0</v>
      </c>
      <c r="V26" s="126">
        <f>'Convenienza Econ. - sociale '!U13</f>
        <v>0</v>
      </c>
      <c r="W26" s="126">
        <f>'Convenienza Econ. - sociale '!V13</f>
        <v>0</v>
      </c>
      <c r="X26" s="126">
        <f>'Convenienza Econ. - sociale '!W13</f>
        <v>0</v>
      </c>
      <c r="Y26" s="126">
        <f>'Convenienza Econ. - sociale '!X13</f>
        <v>0</v>
      </c>
      <c r="Z26" s="126">
        <f>'Convenienza Econ. - sociale '!Y13</f>
        <v>0</v>
      </c>
      <c r="AA26" s="126">
        <f>'Convenienza Econ. - sociale '!Z13</f>
        <v>0</v>
      </c>
      <c r="AB26" s="126">
        <f>'Convenienza Econ. - sociale '!AA13</f>
        <v>0</v>
      </c>
      <c r="AC26" s="126">
        <f>'Convenienza Econ. - sociale '!AB13</f>
        <v>0</v>
      </c>
      <c r="AD26" s="126">
        <f>'Convenienza Econ. - sociale '!AC13</f>
        <v>0</v>
      </c>
      <c r="AE26" s="126">
        <f>'Convenienza Econ. - sociale '!AD13</f>
        <v>0</v>
      </c>
      <c r="AF26" s="126">
        <f>'Convenienza Econ. - sociale '!AE13</f>
        <v>0</v>
      </c>
      <c r="AG26" s="126">
        <f>'Convenienza Econ. - sociale '!AF13</f>
        <v>0</v>
      </c>
      <c r="AH26" s="126">
        <f>'Convenienza Econ. - sociale '!AG13</f>
        <v>0</v>
      </c>
      <c r="AI26" s="126">
        <f>'Convenienza Econ. - sociale '!AH13</f>
        <v>0</v>
      </c>
    </row>
    <row r="27" spans="1:35" x14ac:dyDescent="0.25">
      <c r="A27" s="190" t="str">
        <f>'Sostenibilità finanziaria'!A14</f>
        <v>Altri costi</v>
      </c>
      <c r="B27" s="126">
        <f>'Sostenibilità finanziaria'!R14</f>
        <v>0</v>
      </c>
      <c r="C27" s="126">
        <f>'Sostenibilità finanziaria'!S14</f>
        <v>0</v>
      </c>
      <c r="D27" s="126">
        <f>'Sostenibilità finanziaria'!T14</f>
        <v>0</v>
      </c>
      <c r="E27" s="126">
        <f>'Sostenibilità finanziaria'!U14</f>
        <v>0</v>
      </c>
      <c r="F27" s="126">
        <f>'Sostenibilità finanziaria'!V14</f>
        <v>0</v>
      </c>
      <c r="G27" s="126">
        <f>'Sostenibilità finanziaria'!W14</f>
        <v>0</v>
      </c>
      <c r="H27" s="126">
        <f>'Sostenibilità finanziaria'!X14</f>
        <v>0</v>
      </c>
      <c r="I27" s="126">
        <f>'Sostenibilità finanziaria'!Y14</f>
        <v>0</v>
      </c>
      <c r="J27" s="126">
        <f>'Sostenibilità finanziaria'!Z14</f>
        <v>0</v>
      </c>
      <c r="K27" s="126">
        <f>'Sostenibilità finanziaria'!AA14</f>
        <v>0</v>
      </c>
      <c r="L27" s="126">
        <f>'Sostenibilità finanziaria'!AB14</f>
        <v>0</v>
      </c>
      <c r="M27" s="126">
        <f>'Sostenibilità finanziaria'!AC14</f>
        <v>0</v>
      </c>
      <c r="N27" s="126">
        <f>'Sostenibilità finanziaria'!AD14</f>
        <v>0</v>
      </c>
      <c r="O27" s="126">
        <f>'Sostenibilità finanziaria'!AE14</f>
        <v>0</v>
      </c>
      <c r="P27" s="126">
        <f>'Sostenibilità finanziaria'!AF14</f>
        <v>0</v>
      </c>
      <c r="Q27" s="126">
        <f>'Sostenibilità finanziaria'!AG14</f>
        <v>0</v>
      </c>
      <c r="S27" s="198" t="str">
        <f>'Convenienza Econ. - sociale '!$B14</f>
        <v>Altri costi</v>
      </c>
      <c r="T27" s="126">
        <f>'Convenienza Econ. - sociale '!S14</f>
        <v>0</v>
      </c>
      <c r="U27" s="126">
        <f>'Convenienza Econ. - sociale '!T14</f>
        <v>0</v>
      </c>
      <c r="V27" s="126">
        <f>'Convenienza Econ. - sociale '!U14</f>
        <v>0</v>
      </c>
      <c r="W27" s="126">
        <f>'Convenienza Econ. - sociale '!V14</f>
        <v>0</v>
      </c>
      <c r="X27" s="126">
        <f>'Convenienza Econ. - sociale '!W14</f>
        <v>0</v>
      </c>
      <c r="Y27" s="126">
        <f>'Convenienza Econ. - sociale '!X14</f>
        <v>0</v>
      </c>
      <c r="Z27" s="126">
        <f>'Convenienza Econ. - sociale '!Y14</f>
        <v>0</v>
      </c>
      <c r="AA27" s="126">
        <f>'Convenienza Econ. - sociale '!Z14</f>
        <v>0</v>
      </c>
      <c r="AB27" s="126">
        <f>'Convenienza Econ. - sociale '!AA14</f>
        <v>0</v>
      </c>
      <c r="AC27" s="126">
        <f>'Convenienza Econ. - sociale '!AB14</f>
        <v>0</v>
      </c>
      <c r="AD27" s="126">
        <f>'Convenienza Econ. - sociale '!AC14</f>
        <v>0</v>
      </c>
      <c r="AE27" s="126">
        <f>'Convenienza Econ. - sociale '!AD14</f>
        <v>0</v>
      </c>
      <c r="AF27" s="126">
        <f>'Convenienza Econ. - sociale '!AE14</f>
        <v>0</v>
      </c>
      <c r="AG27" s="126">
        <f>'Convenienza Econ. - sociale '!AF14</f>
        <v>0</v>
      </c>
      <c r="AH27" s="126">
        <f>'Convenienza Econ. - sociale '!AG14</f>
        <v>0</v>
      </c>
      <c r="AI27" s="126">
        <f>'Convenienza Econ. - sociale '!AH14</f>
        <v>0</v>
      </c>
    </row>
    <row r="28" spans="1:35" x14ac:dyDescent="0.25">
      <c r="A28" s="190" t="str">
        <f>'Sostenibilità finanziaria'!A15</f>
        <v>Costi ambientali sociali</v>
      </c>
      <c r="B28" s="126">
        <f>'Sostenibilità finanziaria'!R15</f>
        <v>0</v>
      </c>
      <c r="C28" s="126">
        <f>'Sostenibilità finanziaria'!S15</f>
        <v>0</v>
      </c>
      <c r="D28" s="126">
        <f>'Sostenibilità finanziaria'!T15</f>
        <v>0</v>
      </c>
      <c r="E28" s="126">
        <f>'Sostenibilità finanziaria'!U15</f>
        <v>0</v>
      </c>
      <c r="F28" s="126">
        <f>'Sostenibilità finanziaria'!V15</f>
        <v>0</v>
      </c>
      <c r="G28" s="126">
        <f>'Sostenibilità finanziaria'!W15</f>
        <v>0</v>
      </c>
      <c r="H28" s="126">
        <f>'Sostenibilità finanziaria'!X15</f>
        <v>0</v>
      </c>
      <c r="I28" s="126">
        <f>'Sostenibilità finanziaria'!Y15</f>
        <v>0</v>
      </c>
      <c r="J28" s="126">
        <f>'Sostenibilità finanziaria'!Z15</f>
        <v>0</v>
      </c>
      <c r="K28" s="126">
        <f>'Sostenibilità finanziaria'!AA15</f>
        <v>0</v>
      </c>
      <c r="L28" s="126">
        <f>'Sostenibilità finanziaria'!AB15</f>
        <v>0</v>
      </c>
      <c r="M28" s="126">
        <f>'Sostenibilità finanziaria'!AC15</f>
        <v>0</v>
      </c>
      <c r="N28" s="126">
        <f>'Sostenibilità finanziaria'!AD15</f>
        <v>0</v>
      </c>
      <c r="O28" s="126">
        <f>'Sostenibilità finanziaria'!AE15</f>
        <v>0</v>
      </c>
      <c r="P28" s="126">
        <f>'Sostenibilità finanziaria'!AF15</f>
        <v>0</v>
      </c>
      <c r="Q28" s="126">
        <f>'Sostenibilità finanziaria'!AG15</f>
        <v>0</v>
      </c>
      <c r="S28" s="198" t="str">
        <f>'Convenienza Econ. - sociale '!$B15</f>
        <v>Costi ambientali sociali</v>
      </c>
      <c r="T28" s="126">
        <f>'Convenienza Econ. - sociale '!S15</f>
        <v>0</v>
      </c>
      <c r="U28" s="126">
        <f>'Convenienza Econ. - sociale '!T15</f>
        <v>0</v>
      </c>
      <c r="V28" s="126">
        <f>'Convenienza Econ. - sociale '!U15</f>
        <v>0</v>
      </c>
      <c r="W28" s="126">
        <f>'Convenienza Econ. - sociale '!V15</f>
        <v>0</v>
      </c>
      <c r="X28" s="126">
        <f>'Convenienza Econ. - sociale '!W15</f>
        <v>0</v>
      </c>
      <c r="Y28" s="126">
        <f>'Convenienza Econ. - sociale '!X15</f>
        <v>0</v>
      </c>
      <c r="Z28" s="126">
        <f>'Convenienza Econ. - sociale '!Y15</f>
        <v>0</v>
      </c>
      <c r="AA28" s="126">
        <f>'Convenienza Econ. - sociale '!Z15</f>
        <v>0</v>
      </c>
      <c r="AB28" s="126">
        <f>'Convenienza Econ. - sociale '!AA15</f>
        <v>0</v>
      </c>
      <c r="AC28" s="126">
        <f>'Convenienza Econ. - sociale '!AB15</f>
        <v>0</v>
      </c>
      <c r="AD28" s="126">
        <f>'Convenienza Econ. - sociale '!AC15</f>
        <v>0</v>
      </c>
      <c r="AE28" s="126">
        <f>'Convenienza Econ. - sociale '!AD15</f>
        <v>0</v>
      </c>
      <c r="AF28" s="126">
        <f>'Convenienza Econ. - sociale '!AE15</f>
        <v>0</v>
      </c>
      <c r="AG28" s="126">
        <f>'Convenienza Econ. - sociale '!AF15</f>
        <v>0</v>
      </c>
      <c r="AH28" s="126">
        <f>'Convenienza Econ. - sociale '!AG15</f>
        <v>0</v>
      </c>
      <c r="AI28" s="126">
        <f>'Convenienza Econ. - sociale '!AH15</f>
        <v>0</v>
      </c>
    </row>
    <row r="29" spans="1:35" x14ac:dyDescent="0.25">
      <c r="A29" s="190" t="str">
        <f>'Sostenibilità finanziaria'!A16</f>
        <v>Costi infrazione commissione UE</v>
      </c>
      <c r="B29" s="126">
        <f>'Sostenibilità finanziaria'!R16</f>
        <v>0</v>
      </c>
      <c r="C29" s="126">
        <f>'Sostenibilità finanziaria'!S16</f>
        <v>0</v>
      </c>
      <c r="D29" s="126">
        <f>'Sostenibilità finanziaria'!T16</f>
        <v>0</v>
      </c>
      <c r="E29" s="126">
        <f>'Sostenibilità finanziaria'!U16</f>
        <v>0</v>
      </c>
      <c r="F29" s="126">
        <f>'Sostenibilità finanziaria'!V16</f>
        <v>0</v>
      </c>
      <c r="G29" s="126">
        <f>'Sostenibilità finanziaria'!W16</f>
        <v>0</v>
      </c>
      <c r="H29" s="126">
        <f>'Sostenibilità finanziaria'!X16</f>
        <v>0</v>
      </c>
      <c r="I29" s="126">
        <f>'Sostenibilità finanziaria'!Y16</f>
        <v>0</v>
      </c>
      <c r="J29" s="126">
        <f>'Sostenibilità finanziaria'!Z16</f>
        <v>0</v>
      </c>
      <c r="K29" s="126">
        <f>'Sostenibilità finanziaria'!AA16</f>
        <v>0</v>
      </c>
      <c r="L29" s="126">
        <f>'Sostenibilità finanziaria'!AB16</f>
        <v>0</v>
      </c>
      <c r="M29" s="126">
        <f>'Sostenibilità finanziaria'!AC16</f>
        <v>0</v>
      </c>
      <c r="N29" s="126">
        <f>'Sostenibilità finanziaria'!AD16</f>
        <v>0</v>
      </c>
      <c r="O29" s="126">
        <f>'Sostenibilità finanziaria'!AE16</f>
        <v>0</v>
      </c>
      <c r="P29" s="126">
        <f>'Sostenibilità finanziaria'!AF16</f>
        <v>0</v>
      </c>
      <c r="Q29" s="126">
        <f>'Sostenibilità finanziaria'!AG16</f>
        <v>0</v>
      </c>
      <c r="S29" s="198" t="str">
        <f>'Convenienza Econ. - sociale '!$B16</f>
        <v>Costi infrazione commissione UE</v>
      </c>
      <c r="T29" s="126">
        <f>'Convenienza Econ. - sociale '!S16</f>
        <v>0</v>
      </c>
      <c r="U29" s="126">
        <f>'Convenienza Econ. - sociale '!T16</f>
        <v>0</v>
      </c>
      <c r="V29" s="126">
        <f>'Convenienza Econ. - sociale '!U16</f>
        <v>0</v>
      </c>
      <c r="W29" s="126">
        <f>'Convenienza Econ. - sociale '!V16</f>
        <v>0</v>
      </c>
      <c r="X29" s="126">
        <f>'Convenienza Econ. - sociale '!W16</f>
        <v>0</v>
      </c>
      <c r="Y29" s="126">
        <f>'Convenienza Econ. - sociale '!X16</f>
        <v>0</v>
      </c>
      <c r="Z29" s="126">
        <f>'Convenienza Econ. - sociale '!Y16</f>
        <v>0</v>
      </c>
      <c r="AA29" s="126">
        <f>'Convenienza Econ. - sociale '!Z16</f>
        <v>0</v>
      </c>
      <c r="AB29" s="126">
        <f>'Convenienza Econ. - sociale '!AA16</f>
        <v>0</v>
      </c>
      <c r="AC29" s="126">
        <f>'Convenienza Econ. - sociale '!AB16</f>
        <v>0</v>
      </c>
      <c r="AD29" s="126">
        <f>'Convenienza Econ. - sociale '!AC16</f>
        <v>0</v>
      </c>
      <c r="AE29" s="126">
        <f>'Convenienza Econ. - sociale '!AD16</f>
        <v>0</v>
      </c>
      <c r="AF29" s="126">
        <f>'Convenienza Econ. - sociale '!AE16</f>
        <v>0</v>
      </c>
      <c r="AG29" s="126">
        <f>'Convenienza Econ. - sociale '!AF16</f>
        <v>0</v>
      </c>
      <c r="AH29" s="126">
        <f>'Convenienza Econ. - sociale '!AG16</f>
        <v>0</v>
      </c>
      <c r="AI29" s="126">
        <f>'Convenienza Econ. - sociale '!AH16</f>
        <v>0</v>
      </c>
    </row>
    <row r="30" spans="1:35" x14ac:dyDescent="0.25">
      <c r="A30" s="190" t="str">
        <f>'Sostenibilità finanziaria'!A17</f>
        <v>Lavori realizzazione infrastruttura</v>
      </c>
      <c r="B30" s="126">
        <f>'Sostenibilità finanziaria'!R17</f>
        <v>0</v>
      </c>
      <c r="C30" s="126">
        <f>'Sostenibilità finanziaria'!S17</f>
        <v>0</v>
      </c>
      <c r="D30" s="126">
        <f>'Sostenibilità finanziaria'!T17</f>
        <v>0</v>
      </c>
      <c r="E30" s="126">
        <f>'Sostenibilità finanziaria'!U17</f>
        <v>0</v>
      </c>
      <c r="F30" s="126">
        <f>'Sostenibilità finanziaria'!V17</f>
        <v>0</v>
      </c>
      <c r="G30" s="126">
        <f>'Sostenibilità finanziaria'!W17</f>
        <v>0</v>
      </c>
      <c r="H30" s="126">
        <f>'Sostenibilità finanziaria'!X17</f>
        <v>0</v>
      </c>
      <c r="I30" s="126">
        <f>'Sostenibilità finanziaria'!Y17</f>
        <v>0</v>
      </c>
      <c r="J30" s="126">
        <f>'Sostenibilità finanziaria'!Z17</f>
        <v>0</v>
      </c>
      <c r="K30" s="126">
        <f>'Sostenibilità finanziaria'!AA17</f>
        <v>0</v>
      </c>
      <c r="L30" s="126">
        <f>'Sostenibilità finanziaria'!AB17</f>
        <v>0</v>
      </c>
      <c r="M30" s="126">
        <f>'Sostenibilità finanziaria'!AC17</f>
        <v>0</v>
      </c>
      <c r="N30" s="126">
        <f>'Sostenibilità finanziaria'!AD17</f>
        <v>0</v>
      </c>
      <c r="O30" s="126">
        <f>'Sostenibilità finanziaria'!AE17</f>
        <v>0</v>
      </c>
      <c r="P30" s="126">
        <f>'Sostenibilità finanziaria'!AF17</f>
        <v>0</v>
      </c>
      <c r="Q30" s="126">
        <f>'Sostenibilità finanziaria'!AG17</f>
        <v>0</v>
      </c>
      <c r="S30" s="198" t="str">
        <f>'Convenienza Econ. - sociale '!$B17</f>
        <v>Lavori realizzazione infrastruttura</v>
      </c>
      <c r="T30" s="126">
        <f>'Convenienza Econ. - sociale '!S17</f>
        <v>0</v>
      </c>
      <c r="U30" s="126">
        <f>'Convenienza Econ. - sociale '!T17</f>
        <v>0</v>
      </c>
      <c r="V30" s="126">
        <f>'Convenienza Econ. - sociale '!U17</f>
        <v>0</v>
      </c>
      <c r="W30" s="126">
        <f>'Convenienza Econ. - sociale '!V17</f>
        <v>0</v>
      </c>
      <c r="X30" s="126">
        <f>'Convenienza Econ. - sociale '!W17</f>
        <v>0</v>
      </c>
      <c r="Y30" s="126">
        <f>'Convenienza Econ. - sociale '!X17</f>
        <v>0</v>
      </c>
      <c r="Z30" s="126">
        <f>'Convenienza Econ. - sociale '!Y17</f>
        <v>0</v>
      </c>
      <c r="AA30" s="126">
        <f>'Convenienza Econ. - sociale '!Z17</f>
        <v>0</v>
      </c>
      <c r="AB30" s="126">
        <f>'Convenienza Econ. - sociale '!AA17</f>
        <v>0</v>
      </c>
      <c r="AC30" s="126">
        <f>'Convenienza Econ. - sociale '!AB17</f>
        <v>0</v>
      </c>
      <c r="AD30" s="126">
        <f>'Convenienza Econ. - sociale '!AC17</f>
        <v>0</v>
      </c>
      <c r="AE30" s="126">
        <f>'Convenienza Econ. - sociale '!AD17</f>
        <v>0</v>
      </c>
      <c r="AF30" s="126">
        <f>'Convenienza Econ. - sociale '!AE17</f>
        <v>0</v>
      </c>
      <c r="AG30" s="126">
        <f>'Convenienza Econ. - sociale '!AF17</f>
        <v>0</v>
      </c>
      <c r="AH30" s="126">
        <f>'Convenienza Econ. - sociale '!AG17</f>
        <v>0</v>
      </c>
      <c r="AI30" s="126">
        <f>'Convenienza Econ. - sociale '!AH17</f>
        <v>0</v>
      </c>
    </row>
    <row r="31" spans="1:35" x14ac:dyDescent="0.25">
      <c r="A31" s="190" t="str">
        <f>'Sostenibilità finanziaria'!A18</f>
        <v>Progettazione infrastruttura</v>
      </c>
      <c r="B31" s="126">
        <f>'Sostenibilità finanziaria'!R18</f>
        <v>0</v>
      </c>
      <c r="C31" s="126">
        <f>'Sostenibilità finanziaria'!S18</f>
        <v>0</v>
      </c>
      <c r="D31" s="126">
        <f>'Sostenibilità finanziaria'!T18</f>
        <v>0</v>
      </c>
      <c r="E31" s="126">
        <f>'Sostenibilità finanziaria'!U18</f>
        <v>0</v>
      </c>
      <c r="F31" s="126">
        <f>'Sostenibilità finanziaria'!V18</f>
        <v>0</v>
      </c>
      <c r="G31" s="126">
        <f>'Sostenibilità finanziaria'!W18</f>
        <v>0</v>
      </c>
      <c r="H31" s="126">
        <f>'Sostenibilità finanziaria'!X18</f>
        <v>0</v>
      </c>
      <c r="I31" s="126">
        <f>'Sostenibilità finanziaria'!Y18</f>
        <v>0</v>
      </c>
      <c r="J31" s="126">
        <f>'Sostenibilità finanziaria'!Z18</f>
        <v>0</v>
      </c>
      <c r="K31" s="126">
        <f>'Sostenibilità finanziaria'!AA18</f>
        <v>0</v>
      </c>
      <c r="L31" s="126">
        <f>'Sostenibilità finanziaria'!AB18</f>
        <v>0</v>
      </c>
      <c r="M31" s="126">
        <f>'Sostenibilità finanziaria'!AC18</f>
        <v>0</v>
      </c>
      <c r="N31" s="126">
        <f>'Sostenibilità finanziaria'!AD18</f>
        <v>0</v>
      </c>
      <c r="O31" s="126">
        <f>'Sostenibilità finanziaria'!AE18</f>
        <v>0</v>
      </c>
      <c r="P31" s="126">
        <f>'Sostenibilità finanziaria'!AF18</f>
        <v>0</v>
      </c>
      <c r="Q31" s="126">
        <f>'Sostenibilità finanziaria'!AG18</f>
        <v>0</v>
      </c>
      <c r="S31" s="198" t="str">
        <f>'Convenienza Econ. - sociale '!$B18</f>
        <v>Progettazione infrastruttura</v>
      </c>
      <c r="T31" s="126">
        <f>'Convenienza Econ. - sociale '!S18</f>
        <v>0</v>
      </c>
      <c r="U31" s="126">
        <f>'Convenienza Econ. - sociale '!T18</f>
        <v>0</v>
      </c>
      <c r="V31" s="126">
        <f>'Convenienza Econ. - sociale '!U18</f>
        <v>0</v>
      </c>
      <c r="W31" s="126">
        <f>'Convenienza Econ. - sociale '!V18</f>
        <v>0</v>
      </c>
      <c r="X31" s="126">
        <f>'Convenienza Econ. - sociale '!W18</f>
        <v>0</v>
      </c>
      <c r="Y31" s="126">
        <f>'Convenienza Econ. - sociale '!X18</f>
        <v>0</v>
      </c>
      <c r="Z31" s="126">
        <f>'Convenienza Econ. - sociale '!Y18</f>
        <v>0</v>
      </c>
      <c r="AA31" s="126">
        <f>'Convenienza Econ. - sociale '!Z18</f>
        <v>0</v>
      </c>
      <c r="AB31" s="126">
        <f>'Convenienza Econ. - sociale '!AA18</f>
        <v>0</v>
      </c>
      <c r="AC31" s="126">
        <f>'Convenienza Econ. - sociale '!AB18</f>
        <v>0</v>
      </c>
      <c r="AD31" s="126">
        <f>'Convenienza Econ. - sociale '!AC18</f>
        <v>0</v>
      </c>
      <c r="AE31" s="126">
        <f>'Convenienza Econ. - sociale '!AD18</f>
        <v>0</v>
      </c>
      <c r="AF31" s="126">
        <f>'Convenienza Econ. - sociale '!AE18</f>
        <v>0</v>
      </c>
      <c r="AG31" s="126">
        <f>'Convenienza Econ. - sociale '!AF18</f>
        <v>0</v>
      </c>
      <c r="AH31" s="126">
        <f>'Convenienza Econ. - sociale '!AG18</f>
        <v>0</v>
      </c>
      <c r="AI31" s="126">
        <f>'Convenienza Econ. - sociale '!AH18</f>
        <v>0</v>
      </c>
    </row>
    <row r="32" spans="1:35" s="25" customFormat="1" x14ac:dyDescent="0.25">
      <c r="A32" s="190" t="str">
        <f>'Sostenibilità finanziaria'!A19</f>
        <v>Spese generali realizzazione infrastruttura</v>
      </c>
      <c r="B32" s="126">
        <f>'Sostenibilità finanziaria'!R19</f>
        <v>0</v>
      </c>
      <c r="C32" s="126">
        <f>'Sostenibilità finanziaria'!S19</f>
        <v>0</v>
      </c>
      <c r="D32" s="126">
        <f>'Sostenibilità finanziaria'!T19</f>
        <v>0</v>
      </c>
      <c r="E32" s="126">
        <f>'Sostenibilità finanziaria'!U19</f>
        <v>0</v>
      </c>
      <c r="F32" s="126">
        <f>'Sostenibilità finanziaria'!V19</f>
        <v>0</v>
      </c>
      <c r="G32" s="126">
        <f>'Sostenibilità finanziaria'!W19</f>
        <v>0</v>
      </c>
      <c r="H32" s="126">
        <f>'Sostenibilità finanziaria'!X19</f>
        <v>0</v>
      </c>
      <c r="I32" s="126">
        <f>'Sostenibilità finanziaria'!Y19</f>
        <v>0</v>
      </c>
      <c r="J32" s="126">
        <f>'Sostenibilità finanziaria'!Z19</f>
        <v>0</v>
      </c>
      <c r="K32" s="126">
        <f>'Sostenibilità finanziaria'!AA19</f>
        <v>0</v>
      </c>
      <c r="L32" s="126">
        <f>'Sostenibilità finanziaria'!AB19</f>
        <v>0</v>
      </c>
      <c r="M32" s="126">
        <f>'Sostenibilità finanziaria'!AC19</f>
        <v>0</v>
      </c>
      <c r="N32" s="126">
        <f>'Sostenibilità finanziaria'!AD19</f>
        <v>0</v>
      </c>
      <c r="O32" s="126">
        <f>'Sostenibilità finanziaria'!AE19</f>
        <v>0</v>
      </c>
      <c r="P32" s="126">
        <f>'Sostenibilità finanziaria'!AF19</f>
        <v>0</v>
      </c>
      <c r="Q32" s="126">
        <f>'Sostenibilità finanziaria'!AG19</f>
        <v>0</v>
      </c>
      <c r="R32" s="48"/>
      <c r="S32" s="198" t="str">
        <f>'Convenienza Econ. - sociale '!$B19</f>
        <v>Spese generali realizzazione infrastruttura</v>
      </c>
      <c r="T32" s="126">
        <f>'Convenienza Econ. - sociale '!S19</f>
        <v>0</v>
      </c>
      <c r="U32" s="126">
        <f>'Convenienza Econ. - sociale '!T19</f>
        <v>0</v>
      </c>
      <c r="V32" s="126">
        <f>'Convenienza Econ. - sociale '!U19</f>
        <v>0</v>
      </c>
      <c r="W32" s="126">
        <f>'Convenienza Econ. - sociale '!V19</f>
        <v>0</v>
      </c>
      <c r="X32" s="126">
        <f>'Convenienza Econ. - sociale '!W19</f>
        <v>0</v>
      </c>
      <c r="Y32" s="126">
        <f>'Convenienza Econ. - sociale '!X19</f>
        <v>0</v>
      </c>
      <c r="Z32" s="126">
        <f>'Convenienza Econ. - sociale '!Y19</f>
        <v>0</v>
      </c>
      <c r="AA32" s="126">
        <f>'Convenienza Econ. - sociale '!Z19</f>
        <v>0</v>
      </c>
      <c r="AB32" s="126">
        <f>'Convenienza Econ. - sociale '!AA19</f>
        <v>0</v>
      </c>
      <c r="AC32" s="126">
        <f>'Convenienza Econ. - sociale '!AB19</f>
        <v>0</v>
      </c>
      <c r="AD32" s="126">
        <f>'Convenienza Econ. - sociale '!AC19</f>
        <v>0</v>
      </c>
      <c r="AE32" s="126">
        <f>'Convenienza Econ. - sociale '!AD19</f>
        <v>0</v>
      </c>
      <c r="AF32" s="126">
        <f>'Convenienza Econ. - sociale '!AE19</f>
        <v>0</v>
      </c>
      <c r="AG32" s="126">
        <f>'Convenienza Econ. - sociale '!AF19</f>
        <v>0</v>
      </c>
      <c r="AH32" s="126">
        <f>'Convenienza Econ. - sociale '!AG19</f>
        <v>0</v>
      </c>
      <c r="AI32" s="126">
        <f>'Convenienza Econ. - sociale '!AH19</f>
        <v>0</v>
      </c>
    </row>
    <row r="33" spans="1:35" s="25" customFormat="1" x14ac:dyDescent="0.25">
      <c r="A33" s="190" t="str">
        <f>'Sostenibilità finanziaria'!A20</f>
        <v>Imprevisti realizzazione infrastruttura</v>
      </c>
      <c r="B33" s="126">
        <f>'Sostenibilità finanziaria'!R20</f>
        <v>0</v>
      </c>
      <c r="C33" s="126">
        <f>'Sostenibilità finanziaria'!S20</f>
        <v>0</v>
      </c>
      <c r="D33" s="126">
        <f>'Sostenibilità finanziaria'!T20</f>
        <v>0</v>
      </c>
      <c r="E33" s="126">
        <f>'Sostenibilità finanziaria'!U20</f>
        <v>0</v>
      </c>
      <c r="F33" s="126">
        <f>'Sostenibilità finanziaria'!V20</f>
        <v>0</v>
      </c>
      <c r="G33" s="126">
        <f>'Sostenibilità finanziaria'!W20</f>
        <v>0</v>
      </c>
      <c r="H33" s="126">
        <f>'Sostenibilità finanziaria'!X20</f>
        <v>0</v>
      </c>
      <c r="I33" s="126">
        <f>'Sostenibilità finanziaria'!Y20</f>
        <v>0</v>
      </c>
      <c r="J33" s="126">
        <f>'Sostenibilità finanziaria'!Z20</f>
        <v>0</v>
      </c>
      <c r="K33" s="126">
        <f>'Sostenibilità finanziaria'!AA20</f>
        <v>0</v>
      </c>
      <c r="L33" s="126">
        <f>'Sostenibilità finanziaria'!AB20</f>
        <v>0</v>
      </c>
      <c r="M33" s="126">
        <f>'Sostenibilità finanziaria'!AC20</f>
        <v>0</v>
      </c>
      <c r="N33" s="126">
        <f>'Sostenibilità finanziaria'!AD20</f>
        <v>0</v>
      </c>
      <c r="O33" s="126">
        <f>'Sostenibilità finanziaria'!AE20</f>
        <v>0</v>
      </c>
      <c r="P33" s="126">
        <f>'Sostenibilità finanziaria'!AF20</f>
        <v>0</v>
      </c>
      <c r="Q33" s="126">
        <f>'Sostenibilità finanziaria'!AG20</f>
        <v>0</v>
      </c>
      <c r="R33" s="48"/>
      <c r="S33" s="198" t="str">
        <f>'Convenienza Econ. - sociale '!$B20</f>
        <v>Imprevisti realizzazione infrastruttura</v>
      </c>
      <c r="T33" s="126">
        <f>'Convenienza Econ. - sociale '!S20</f>
        <v>0</v>
      </c>
      <c r="U33" s="126">
        <f>'Convenienza Econ. - sociale '!T20</f>
        <v>0</v>
      </c>
      <c r="V33" s="126">
        <f>'Convenienza Econ. - sociale '!U20</f>
        <v>0</v>
      </c>
      <c r="W33" s="126">
        <f>'Convenienza Econ. - sociale '!V20</f>
        <v>0</v>
      </c>
      <c r="X33" s="126">
        <f>'Convenienza Econ. - sociale '!W20</f>
        <v>0</v>
      </c>
      <c r="Y33" s="126">
        <f>'Convenienza Econ. - sociale '!X20</f>
        <v>0</v>
      </c>
      <c r="Z33" s="126">
        <f>'Convenienza Econ. - sociale '!Y20</f>
        <v>0</v>
      </c>
      <c r="AA33" s="126">
        <f>'Convenienza Econ. - sociale '!Z20</f>
        <v>0</v>
      </c>
      <c r="AB33" s="126">
        <f>'Convenienza Econ. - sociale '!AA20</f>
        <v>0</v>
      </c>
      <c r="AC33" s="126">
        <f>'Convenienza Econ. - sociale '!AB20</f>
        <v>0</v>
      </c>
      <c r="AD33" s="126">
        <f>'Convenienza Econ. - sociale '!AC20</f>
        <v>0</v>
      </c>
      <c r="AE33" s="126">
        <f>'Convenienza Econ. - sociale '!AD20</f>
        <v>0</v>
      </c>
      <c r="AF33" s="126">
        <f>'Convenienza Econ. - sociale '!AE20</f>
        <v>0</v>
      </c>
      <c r="AG33" s="126">
        <f>'Convenienza Econ. - sociale '!AF20</f>
        <v>0</v>
      </c>
      <c r="AH33" s="126">
        <f>'Convenienza Econ. - sociale '!AG20</f>
        <v>0</v>
      </c>
      <c r="AI33" s="126">
        <f>'Convenienza Econ. - sociale '!AH20</f>
        <v>0</v>
      </c>
    </row>
    <row r="34" spans="1:35" x14ac:dyDescent="0.25">
      <c r="A34" s="190" t="str">
        <f>'Sostenibilità finanziaria'!A21</f>
        <v>Valore residuo</v>
      </c>
      <c r="B34" s="126">
        <f>'Sostenibilità finanziaria'!R21</f>
        <v>0</v>
      </c>
      <c r="C34" s="126">
        <f>'Sostenibilità finanziaria'!S21</f>
        <v>0</v>
      </c>
      <c r="D34" s="126">
        <f>'Sostenibilità finanziaria'!T21</f>
        <v>0</v>
      </c>
      <c r="E34" s="126">
        <f>'Sostenibilità finanziaria'!U21</f>
        <v>0</v>
      </c>
      <c r="F34" s="126">
        <f>'Sostenibilità finanziaria'!V21</f>
        <v>0</v>
      </c>
      <c r="G34" s="126">
        <f>'Sostenibilità finanziaria'!W21</f>
        <v>0</v>
      </c>
      <c r="H34" s="126">
        <f>'Sostenibilità finanziaria'!X21</f>
        <v>0</v>
      </c>
      <c r="I34" s="126">
        <f>'Sostenibilità finanziaria'!Y21</f>
        <v>0</v>
      </c>
      <c r="J34" s="126">
        <f>'Sostenibilità finanziaria'!Z21</f>
        <v>0</v>
      </c>
      <c r="K34" s="126">
        <f>'Sostenibilità finanziaria'!AA21</f>
        <v>0</v>
      </c>
      <c r="L34" s="126">
        <f>'Sostenibilità finanziaria'!AB21</f>
        <v>0</v>
      </c>
      <c r="M34" s="126">
        <f>'Sostenibilità finanziaria'!AC21</f>
        <v>0</v>
      </c>
      <c r="N34" s="126">
        <f>'Sostenibilità finanziaria'!AD21</f>
        <v>0</v>
      </c>
      <c r="O34" s="126">
        <f>'Sostenibilità finanziaria'!AE21</f>
        <v>0</v>
      </c>
      <c r="P34" s="126">
        <f>'Sostenibilità finanziaria'!AF21</f>
        <v>0</v>
      </c>
      <c r="Q34" s="126">
        <f>'Sostenibilità finanziaria'!AG21</f>
        <v>0</v>
      </c>
      <c r="S34" s="198" t="str">
        <f>'Convenienza Econ. - sociale '!$B21</f>
        <v>Valore residuo</v>
      </c>
      <c r="T34" s="126">
        <f>'Convenienza Econ. - sociale '!S21</f>
        <v>0</v>
      </c>
      <c r="U34" s="126">
        <f>'Convenienza Econ. - sociale '!T21</f>
        <v>0</v>
      </c>
      <c r="V34" s="126">
        <f>'Convenienza Econ. - sociale '!U21</f>
        <v>0</v>
      </c>
      <c r="W34" s="126">
        <f>'Convenienza Econ. - sociale '!V21</f>
        <v>0</v>
      </c>
      <c r="X34" s="126">
        <f>'Convenienza Econ. - sociale '!W21</f>
        <v>0</v>
      </c>
      <c r="Y34" s="126">
        <f>'Convenienza Econ. - sociale '!X21</f>
        <v>0</v>
      </c>
      <c r="Z34" s="126">
        <f>'Convenienza Econ. - sociale '!Y21</f>
        <v>0</v>
      </c>
      <c r="AA34" s="126">
        <f>'Convenienza Econ. - sociale '!Z21</f>
        <v>0</v>
      </c>
      <c r="AB34" s="126">
        <f>'Convenienza Econ. - sociale '!AA21</f>
        <v>0</v>
      </c>
      <c r="AC34" s="126">
        <f>'Convenienza Econ. - sociale '!AB21</f>
        <v>0</v>
      </c>
      <c r="AD34" s="126">
        <f>'Convenienza Econ. - sociale '!AC21</f>
        <v>0</v>
      </c>
      <c r="AE34" s="126">
        <f>'Convenienza Econ. - sociale '!AD21</f>
        <v>0</v>
      </c>
      <c r="AF34" s="126">
        <f>'Convenienza Econ. - sociale '!AE21</f>
        <v>0</v>
      </c>
      <c r="AG34" s="126">
        <f>'Convenienza Econ. - sociale '!AF21</f>
        <v>0</v>
      </c>
      <c r="AH34" s="126">
        <f>'Convenienza Econ. - sociale '!AG21</f>
        <v>0</v>
      </c>
      <c r="AI34" s="126">
        <f>'Convenienza Econ. - sociale '!AH21</f>
        <v>0</v>
      </c>
    </row>
    <row r="35" spans="1:35" s="21" customFormat="1" x14ac:dyDescent="0.25">
      <c r="A35" s="198" t="str">
        <f>'Sostenibilità finanziaria'!A22</f>
        <v>Totale costi</v>
      </c>
      <c r="B35" s="199">
        <f>'Sostenibilità finanziaria'!R22</f>
        <v>174.375</v>
      </c>
      <c r="C35" s="199">
        <f>'Sostenibilità finanziaria'!S22</f>
        <v>69.75</v>
      </c>
      <c r="D35" s="199">
        <f>'Sostenibilità finanziaria'!T22</f>
        <v>69.75</v>
      </c>
      <c r="E35" s="199">
        <f>'Sostenibilità finanziaria'!U22</f>
        <v>69.75</v>
      </c>
      <c r="F35" s="199">
        <f>'Sostenibilità finanziaria'!V22</f>
        <v>69.75</v>
      </c>
      <c r="G35" s="199">
        <f>'Sostenibilità finanziaria'!W22</f>
        <v>174.375</v>
      </c>
      <c r="H35" s="199">
        <f>'Sostenibilità finanziaria'!X22</f>
        <v>69.75</v>
      </c>
      <c r="I35" s="199">
        <f>'Sostenibilità finanziaria'!Y22</f>
        <v>69.75</v>
      </c>
      <c r="J35" s="199">
        <f>'Sostenibilità finanziaria'!Z22</f>
        <v>69.75</v>
      </c>
      <c r="K35" s="199">
        <f>'Sostenibilità finanziaria'!AA22</f>
        <v>69.75</v>
      </c>
      <c r="L35" s="199">
        <f>'Sostenibilità finanziaria'!AB22</f>
        <v>174.375</v>
      </c>
      <c r="M35" s="199">
        <f>'Sostenibilità finanziaria'!AC22</f>
        <v>69.75</v>
      </c>
      <c r="N35" s="199">
        <f>'Sostenibilità finanziaria'!AD22</f>
        <v>69.75</v>
      </c>
      <c r="O35" s="199">
        <f>'Sostenibilità finanziaria'!AE22</f>
        <v>69.75</v>
      </c>
      <c r="P35" s="199">
        <f>'Sostenibilità finanziaria'!AF22</f>
        <v>69.75</v>
      </c>
      <c r="Q35" s="199">
        <f>'Sostenibilità finanziaria'!AG22</f>
        <v>174.375</v>
      </c>
      <c r="R35" s="109"/>
      <c r="S35" s="198" t="str">
        <f>'Convenienza Econ. - sociale '!$B22</f>
        <v>Totale costi</v>
      </c>
      <c r="T35" s="199">
        <f>'Convenienza Econ. - sociale '!S22</f>
        <v>147.29804999999999</v>
      </c>
      <c r="U35" s="199">
        <f>'Convenienza Econ. - sociale '!T22</f>
        <v>59.287500000000001</v>
      </c>
      <c r="V35" s="199">
        <f>'Convenienza Econ. - sociale '!U22</f>
        <v>59.287500000000001</v>
      </c>
      <c r="W35" s="199">
        <f>'Convenienza Econ. - sociale '!V22</f>
        <v>59.287500000000001</v>
      </c>
      <c r="X35" s="199">
        <f>'Convenienza Econ. - sociale '!W22</f>
        <v>59.287500000000001</v>
      </c>
      <c r="Y35" s="199">
        <f>'Convenienza Econ. - sociale '!X22</f>
        <v>147.29804999999999</v>
      </c>
      <c r="Z35" s="199">
        <f>'Convenienza Econ. - sociale '!Y22</f>
        <v>59.287500000000001</v>
      </c>
      <c r="AA35" s="199">
        <f>'Convenienza Econ. - sociale '!Z22</f>
        <v>59.287500000000001</v>
      </c>
      <c r="AB35" s="199">
        <f>'Convenienza Econ. - sociale '!AA22</f>
        <v>59.287500000000001</v>
      </c>
      <c r="AC35" s="199">
        <f>'Convenienza Econ. - sociale '!AB22</f>
        <v>59.287500000000001</v>
      </c>
      <c r="AD35" s="199">
        <f>'Convenienza Econ. - sociale '!AC22</f>
        <v>147.29804999999999</v>
      </c>
      <c r="AE35" s="199">
        <f>'Convenienza Econ. - sociale '!AD22</f>
        <v>59.287500000000001</v>
      </c>
      <c r="AF35" s="199">
        <f>'Convenienza Econ. - sociale '!AE22</f>
        <v>59.287500000000001</v>
      </c>
      <c r="AG35" s="199">
        <f>'Convenienza Econ. - sociale '!AF22</f>
        <v>59.287500000000001</v>
      </c>
      <c r="AH35" s="199">
        <f>'Convenienza Econ. - sociale '!AG22</f>
        <v>59.287500000000001</v>
      </c>
      <c r="AI35" s="199">
        <f>'Convenienza Econ. - sociale '!AH22</f>
        <v>147.29804999999999</v>
      </c>
    </row>
    <row r="36" spans="1:35" x14ac:dyDescent="0.25">
      <c r="A36" s="276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277"/>
      <c r="S36" s="315"/>
      <c r="T36" s="314"/>
      <c r="U36" s="314"/>
      <c r="V36" s="314"/>
      <c r="W36" s="314"/>
      <c r="X36" s="314"/>
      <c r="Y36" s="314"/>
      <c r="Z36" s="314"/>
      <c r="AA36" s="314"/>
      <c r="AB36" s="314"/>
      <c r="AC36" s="314"/>
      <c r="AD36" s="314"/>
      <c r="AE36" s="314"/>
      <c r="AF36" s="314"/>
      <c r="AG36" s="314"/>
      <c r="AH36" s="314"/>
      <c r="AI36" s="316"/>
    </row>
    <row r="37" spans="1:35" s="21" customFormat="1" x14ac:dyDescent="0.25">
      <c r="A37" s="198" t="str">
        <f>'Sostenibilità finanziaria'!A7</f>
        <v>COSTI</v>
      </c>
      <c r="B37" s="199" t="str">
        <f>'Sostenibilità finanziaria'!AH7</f>
        <v>Anno 26</v>
      </c>
      <c r="C37" s="199" t="str">
        <f>'Sostenibilità finanziaria'!AI7</f>
        <v>Anno 27</v>
      </c>
      <c r="D37" s="199" t="str">
        <f>'Sostenibilità finanziaria'!AJ7</f>
        <v>Anno 28</v>
      </c>
      <c r="E37" s="199" t="str">
        <f>'Sostenibilità finanziaria'!AK7</f>
        <v>Anno 29</v>
      </c>
      <c r="F37" s="199" t="str">
        <f>'Sostenibilità finanziaria'!AL7</f>
        <v>Anno 30</v>
      </c>
      <c r="G37" s="199" t="str">
        <f>'Sostenibilità finanziaria'!AM7</f>
        <v>Anno 31</v>
      </c>
      <c r="H37" s="199" t="str">
        <f>'Sostenibilità finanziaria'!AN7</f>
        <v>Anno 32</v>
      </c>
      <c r="I37" s="199" t="str">
        <f>'Sostenibilità finanziaria'!AO7</f>
        <v>Anno 33</v>
      </c>
      <c r="J37" s="199" t="str">
        <f>'Sostenibilità finanziaria'!AP7</f>
        <v>Anno 34</v>
      </c>
      <c r="K37" s="199" t="str">
        <f>'Sostenibilità finanziaria'!AQ7</f>
        <v>Anno 35</v>
      </c>
      <c r="L37" s="199" t="str">
        <f>'Sostenibilità finanziaria'!AR7</f>
        <v>Anno 36</v>
      </c>
      <c r="M37" s="199" t="str">
        <f>'Sostenibilità finanziaria'!AS7</f>
        <v>Anno 37</v>
      </c>
      <c r="N37" s="199" t="str">
        <f>'Sostenibilità finanziaria'!AT7</f>
        <v>Anno 38</v>
      </c>
      <c r="O37" s="199" t="str">
        <f>'Sostenibilità finanziaria'!AU7</f>
        <v>Anno 39</v>
      </c>
      <c r="P37" s="199" t="str">
        <f>'Sostenibilità finanziaria'!AV7</f>
        <v>Anno 40</v>
      </c>
      <c r="Q37" s="199" t="str">
        <f>'Sostenibilità finanziaria'!AW7</f>
        <v>Totale</v>
      </c>
      <c r="R37" s="109"/>
      <c r="S37" s="198" t="str">
        <f>'Convenienza Econ. - sociale '!$B7</f>
        <v>COSTI</v>
      </c>
      <c r="T37" s="199" t="str">
        <f>'Convenienza Econ. - sociale '!AI7</f>
        <v>Anno 26</v>
      </c>
      <c r="U37" s="199" t="str">
        <f>'Convenienza Econ. - sociale '!AJ7</f>
        <v>Anno 27</v>
      </c>
      <c r="V37" s="199" t="str">
        <f>'Convenienza Econ. - sociale '!AK7</f>
        <v>Anno 28</v>
      </c>
      <c r="W37" s="199" t="str">
        <f>'Convenienza Econ. - sociale '!AL7</f>
        <v>Anno 29</v>
      </c>
      <c r="X37" s="199" t="str">
        <f>'Convenienza Econ. - sociale '!AM7</f>
        <v>Anno 30</v>
      </c>
      <c r="Y37" s="199" t="str">
        <f>'Convenienza Econ. - sociale '!AN7</f>
        <v>Anno 31</v>
      </c>
      <c r="Z37" s="199" t="str">
        <f>'Convenienza Econ. - sociale '!AO7</f>
        <v>Anno 32</v>
      </c>
      <c r="AA37" s="199" t="str">
        <f>'Convenienza Econ. - sociale '!AP7</f>
        <v>Anno 33</v>
      </c>
      <c r="AB37" s="199" t="str">
        <f>'Convenienza Econ. - sociale '!AQ7</f>
        <v>Anno 34</v>
      </c>
      <c r="AC37" s="199" t="str">
        <f>'Convenienza Econ. - sociale '!AR7</f>
        <v>Anno 35</v>
      </c>
      <c r="AD37" s="199" t="str">
        <f>'Convenienza Econ. - sociale '!AS7</f>
        <v>Anno 36</v>
      </c>
      <c r="AE37" s="199" t="str">
        <f>'Convenienza Econ. - sociale '!AT7</f>
        <v>Anno 37</v>
      </c>
      <c r="AF37" s="199" t="str">
        <f>'Convenienza Econ. - sociale '!AU7</f>
        <v>Anno 38</v>
      </c>
      <c r="AG37" s="199" t="str">
        <f>'Convenienza Econ. - sociale '!AV7</f>
        <v>Anno 39</v>
      </c>
      <c r="AH37" s="199" t="str">
        <f>'Convenienza Econ. - sociale '!AW7</f>
        <v>Anno 40</v>
      </c>
      <c r="AI37" s="199" t="str">
        <f>'Convenienza Econ. - sociale '!AX7</f>
        <v>Totale</v>
      </c>
    </row>
    <row r="38" spans="1:35" x14ac:dyDescent="0.25">
      <c r="A38" s="190" t="str">
        <f>'Sostenibilità finanziaria'!A8</f>
        <v>Personale (gestione esterna)</v>
      </c>
      <c r="B38" s="126">
        <f>'Sostenibilità finanziaria'!AH8</f>
        <v>0</v>
      </c>
      <c r="C38" s="126">
        <f>'Sostenibilità finanziaria'!AI8</f>
        <v>0</v>
      </c>
      <c r="D38" s="126">
        <f>'Sostenibilità finanziaria'!AJ8</f>
        <v>0</v>
      </c>
      <c r="E38" s="126">
        <f>'Sostenibilità finanziaria'!AK8</f>
        <v>0</v>
      </c>
      <c r="F38" s="126">
        <f>'Sostenibilità finanziaria'!AL8</f>
        <v>0</v>
      </c>
      <c r="G38" s="126">
        <f>'Sostenibilità finanziaria'!AM8</f>
        <v>0</v>
      </c>
      <c r="H38" s="126">
        <f>'Sostenibilità finanziaria'!AN8</f>
        <v>0</v>
      </c>
      <c r="I38" s="126">
        <f>'Sostenibilità finanziaria'!AO8</f>
        <v>0</v>
      </c>
      <c r="J38" s="126">
        <f>'Sostenibilità finanziaria'!AP8</f>
        <v>0</v>
      </c>
      <c r="K38" s="126">
        <f>'Sostenibilità finanziaria'!AQ8</f>
        <v>0</v>
      </c>
      <c r="L38" s="126">
        <f>'Sostenibilità finanziaria'!AR8</f>
        <v>0</v>
      </c>
      <c r="M38" s="126">
        <f>'Sostenibilità finanziaria'!AS8</f>
        <v>0</v>
      </c>
      <c r="N38" s="126">
        <f>'Sostenibilità finanziaria'!AT8</f>
        <v>0</v>
      </c>
      <c r="O38" s="126">
        <f>'Sostenibilità finanziaria'!AU8</f>
        <v>0</v>
      </c>
      <c r="P38" s="126">
        <f>'Sostenibilità finanziaria'!AV8</f>
        <v>0</v>
      </c>
      <c r="Q38" s="126">
        <f>'Sostenibilità finanziaria'!AW8</f>
        <v>0</v>
      </c>
      <c r="S38" s="198" t="str">
        <f>'Convenienza Econ. - sociale '!$B8</f>
        <v>Personale (gestione esterna)</v>
      </c>
      <c r="T38" s="126">
        <f>'Convenienza Econ. - sociale '!AI8</f>
        <v>0</v>
      </c>
      <c r="U38" s="126">
        <f>'Convenienza Econ. - sociale '!AJ8</f>
        <v>0</v>
      </c>
      <c r="V38" s="126">
        <f>'Convenienza Econ. - sociale '!AK8</f>
        <v>0</v>
      </c>
      <c r="W38" s="126">
        <f>'Convenienza Econ. - sociale '!AL8</f>
        <v>0</v>
      </c>
      <c r="X38" s="126">
        <f>'Convenienza Econ. - sociale '!AM8</f>
        <v>0</v>
      </c>
      <c r="Y38" s="126">
        <f>'Convenienza Econ. - sociale '!AN8</f>
        <v>0</v>
      </c>
      <c r="Z38" s="126">
        <f>'Convenienza Econ. - sociale '!AO8</f>
        <v>0</v>
      </c>
      <c r="AA38" s="126">
        <f>'Convenienza Econ. - sociale '!AP8</f>
        <v>0</v>
      </c>
      <c r="AB38" s="126">
        <f>'Convenienza Econ. - sociale '!AQ8</f>
        <v>0</v>
      </c>
      <c r="AC38" s="126">
        <f>'Convenienza Econ. - sociale '!AR8</f>
        <v>0</v>
      </c>
      <c r="AD38" s="126">
        <f>'Convenienza Econ. - sociale '!AS8</f>
        <v>0</v>
      </c>
      <c r="AE38" s="126">
        <f>'Convenienza Econ. - sociale '!AT8</f>
        <v>0</v>
      </c>
      <c r="AF38" s="126">
        <f>'Convenienza Econ. - sociale '!AU8</f>
        <v>0</v>
      </c>
      <c r="AG38" s="126">
        <f>'Convenienza Econ. - sociale '!AV8</f>
        <v>0</v>
      </c>
      <c r="AH38" s="126">
        <f>'Convenienza Econ. - sociale '!AW8</f>
        <v>0</v>
      </c>
      <c r="AI38" s="126">
        <f>'Convenienza Econ. - sociale '!AX8</f>
        <v>0</v>
      </c>
    </row>
    <row r="39" spans="1:35" x14ac:dyDescent="0.25">
      <c r="A39" s="190" t="str">
        <f>'Sostenibilità finanziaria'!A9</f>
        <v>Acquisti</v>
      </c>
      <c r="B39" s="126">
        <f>'Sostenibilità finanziaria'!AH9</f>
        <v>0</v>
      </c>
      <c r="C39" s="126">
        <f>'Sostenibilità finanziaria'!AI9</f>
        <v>0</v>
      </c>
      <c r="D39" s="126">
        <f>'Sostenibilità finanziaria'!AJ9</f>
        <v>0</v>
      </c>
      <c r="E39" s="126">
        <f>'Sostenibilità finanziaria'!AK9</f>
        <v>0</v>
      </c>
      <c r="F39" s="126">
        <f>'Sostenibilità finanziaria'!AL9</f>
        <v>0</v>
      </c>
      <c r="G39" s="126">
        <f>'Sostenibilità finanziaria'!AM9</f>
        <v>0</v>
      </c>
      <c r="H39" s="126">
        <f>'Sostenibilità finanziaria'!AN9</f>
        <v>0</v>
      </c>
      <c r="I39" s="126">
        <f>'Sostenibilità finanziaria'!AO9</f>
        <v>0</v>
      </c>
      <c r="J39" s="126">
        <f>'Sostenibilità finanziaria'!AP9</f>
        <v>0</v>
      </c>
      <c r="K39" s="126">
        <f>'Sostenibilità finanziaria'!AQ9</f>
        <v>0</v>
      </c>
      <c r="L39" s="126">
        <f>'Sostenibilità finanziaria'!AR9</f>
        <v>0</v>
      </c>
      <c r="M39" s="126">
        <f>'Sostenibilità finanziaria'!AS9</f>
        <v>0</v>
      </c>
      <c r="N39" s="126">
        <f>'Sostenibilità finanziaria'!AT9</f>
        <v>0</v>
      </c>
      <c r="O39" s="126">
        <f>'Sostenibilità finanziaria'!AU9</f>
        <v>0</v>
      </c>
      <c r="P39" s="126">
        <f>'Sostenibilità finanziaria'!AV9</f>
        <v>0</v>
      </c>
      <c r="Q39" s="126">
        <f>'Sostenibilità finanziaria'!AW9</f>
        <v>0</v>
      </c>
      <c r="S39" s="198" t="str">
        <f>'Convenienza Econ. - sociale '!$B9</f>
        <v>Acquisti</v>
      </c>
      <c r="T39" s="126">
        <f>'Convenienza Econ. - sociale '!AI9</f>
        <v>0</v>
      </c>
      <c r="U39" s="126">
        <f>'Convenienza Econ. - sociale '!AJ9</f>
        <v>0</v>
      </c>
      <c r="V39" s="126">
        <f>'Convenienza Econ. - sociale '!AK9</f>
        <v>0</v>
      </c>
      <c r="W39" s="126">
        <f>'Convenienza Econ. - sociale '!AL9</f>
        <v>0</v>
      </c>
      <c r="X39" s="126">
        <f>'Convenienza Econ. - sociale '!AM9</f>
        <v>0</v>
      </c>
      <c r="Y39" s="126">
        <f>'Convenienza Econ. - sociale '!AN9</f>
        <v>0</v>
      </c>
      <c r="Z39" s="126">
        <f>'Convenienza Econ. - sociale '!AO9</f>
        <v>0</v>
      </c>
      <c r="AA39" s="126">
        <f>'Convenienza Econ. - sociale '!AP9</f>
        <v>0</v>
      </c>
      <c r="AB39" s="126">
        <f>'Convenienza Econ. - sociale '!AQ9</f>
        <v>0</v>
      </c>
      <c r="AC39" s="126">
        <f>'Convenienza Econ. - sociale '!AR9</f>
        <v>0</v>
      </c>
      <c r="AD39" s="126">
        <f>'Convenienza Econ. - sociale '!AS9</f>
        <v>0</v>
      </c>
      <c r="AE39" s="126">
        <f>'Convenienza Econ. - sociale '!AT9</f>
        <v>0</v>
      </c>
      <c r="AF39" s="126">
        <f>'Convenienza Econ. - sociale '!AU9</f>
        <v>0</v>
      </c>
      <c r="AG39" s="126">
        <f>'Convenienza Econ. - sociale '!AV9</f>
        <v>0</v>
      </c>
      <c r="AH39" s="126">
        <f>'Convenienza Econ. - sociale '!AW9</f>
        <v>0</v>
      </c>
      <c r="AI39" s="126">
        <f>'Convenienza Econ. - sociale '!AX9</f>
        <v>0</v>
      </c>
    </row>
    <row r="40" spans="1:35" x14ac:dyDescent="0.25">
      <c r="A40" s="190" t="str">
        <f>'Sostenibilità finanziaria'!A10</f>
        <v xml:space="preserve">Manutenzione ordinaria </v>
      </c>
      <c r="B40" s="126">
        <f>'Sostenibilità finanziaria'!AH10</f>
        <v>69.75</v>
      </c>
      <c r="C40" s="126">
        <f>'Sostenibilità finanziaria'!AI10</f>
        <v>69.75</v>
      </c>
      <c r="D40" s="126">
        <f>'Sostenibilità finanziaria'!AJ10</f>
        <v>69.75</v>
      </c>
      <c r="E40" s="126">
        <f>'Sostenibilità finanziaria'!AK10</f>
        <v>69.75</v>
      </c>
      <c r="F40" s="126">
        <f>'Sostenibilità finanziaria'!AL10</f>
        <v>69.75</v>
      </c>
      <c r="G40" s="126">
        <f>'Sostenibilità finanziaria'!AM10</f>
        <v>69.75</v>
      </c>
      <c r="H40" s="126">
        <f>'Sostenibilità finanziaria'!AN10</f>
        <v>69.75</v>
      </c>
      <c r="I40" s="126">
        <f>'Sostenibilità finanziaria'!AO10</f>
        <v>69.75</v>
      </c>
      <c r="J40" s="126">
        <f>'Sostenibilità finanziaria'!AP10</f>
        <v>69.75</v>
      </c>
      <c r="K40" s="126">
        <f>'Sostenibilità finanziaria'!AQ10</f>
        <v>69.75</v>
      </c>
      <c r="L40" s="126">
        <f>'Sostenibilità finanziaria'!AR10</f>
        <v>69.75</v>
      </c>
      <c r="M40" s="126">
        <f>'Sostenibilità finanziaria'!AS10</f>
        <v>69.75</v>
      </c>
      <c r="N40" s="126">
        <f>'Sostenibilità finanziaria'!AT10</f>
        <v>69.75</v>
      </c>
      <c r="O40" s="126">
        <f>'Sostenibilità finanziaria'!AU10</f>
        <v>69.75</v>
      </c>
      <c r="P40" s="126">
        <f>'Sostenibilità finanziaria'!AV10</f>
        <v>69.75</v>
      </c>
      <c r="Q40" s="126">
        <f>'Sostenibilità finanziaria'!AW10</f>
        <v>2772.5625</v>
      </c>
      <c r="S40" s="198" t="str">
        <f>'Convenienza Econ. - sociale '!$B10</f>
        <v xml:space="preserve">Manutenzione ordinaria </v>
      </c>
      <c r="T40" s="126">
        <f>'Convenienza Econ. - sociale '!AI10</f>
        <v>59.287500000000001</v>
      </c>
      <c r="U40" s="126">
        <f>'Convenienza Econ. - sociale '!AJ10</f>
        <v>59.287500000000001</v>
      </c>
      <c r="V40" s="126">
        <f>'Convenienza Econ. - sociale '!AK10</f>
        <v>59.287500000000001</v>
      </c>
      <c r="W40" s="126">
        <f>'Convenienza Econ. - sociale '!AL10</f>
        <v>59.287500000000001</v>
      </c>
      <c r="X40" s="126">
        <f>'Convenienza Econ. - sociale '!AM10</f>
        <v>59.287500000000001</v>
      </c>
      <c r="Y40" s="126">
        <f>'Convenienza Econ. - sociale '!AN10</f>
        <v>59.287500000000001</v>
      </c>
      <c r="Z40" s="126">
        <f>'Convenienza Econ. - sociale '!AO10</f>
        <v>59.287500000000001</v>
      </c>
      <c r="AA40" s="126">
        <f>'Convenienza Econ. - sociale '!AP10</f>
        <v>59.287500000000001</v>
      </c>
      <c r="AB40" s="126">
        <f>'Convenienza Econ. - sociale '!AQ10</f>
        <v>59.287500000000001</v>
      </c>
      <c r="AC40" s="126">
        <f>'Convenienza Econ. - sociale '!AR10</f>
        <v>59.287500000000001</v>
      </c>
      <c r="AD40" s="126">
        <f>'Convenienza Econ. - sociale '!AS10</f>
        <v>59.287500000000001</v>
      </c>
      <c r="AE40" s="126">
        <f>'Convenienza Econ. - sociale '!AT10</f>
        <v>59.287500000000001</v>
      </c>
      <c r="AF40" s="126">
        <f>'Convenienza Econ. - sociale '!AU10</f>
        <v>59.287500000000001</v>
      </c>
      <c r="AG40" s="126">
        <f>'Convenienza Econ. - sociale '!AV10</f>
        <v>59.287500000000001</v>
      </c>
      <c r="AH40" s="126">
        <f>'Convenienza Econ. - sociale '!AW10</f>
        <v>59.287500000000001</v>
      </c>
      <c r="AI40" s="126">
        <f>'Convenienza Econ. - sociale '!AX10</f>
        <v>2356.6781249999985</v>
      </c>
    </row>
    <row r="41" spans="1:35" x14ac:dyDescent="0.25">
      <c r="A41" s="190" t="str">
        <f>'Sostenibilità finanziaria'!A11</f>
        <v>Manutenzione straordinaria</v>
      </c>
      <c r="B41" s="126">
        <f>'Sostenibilità finanziaria'!AH11</f>
        <v>0</v>
      </c>
      <c r="C41" s="126">
        <f>'Sostenibilità finanziaria'!AI11</f>
        <v>0</v>
      </c>
      <c r="D41" s="126">
        <f>'Sostenibilità finanziaria'!AJ11</f>
        <v>0</v>
      </c>
      <c r="E41" s="126">
        <f>'Sostenibilità finanziaria'!AK11</f>
        <v>0</v>
      </c>
      <c r="F41" s="126">
        <f>'Sostenibilità finanziaria'!AL11</f>
        <v>104.625</v>
      </c>
      <c r="G41" s="126">
        <f>'Sostenibilità finanziaria'!AM11</f>
        <v>0</v>
      </c>
      <c r="H41" s="126">
        <f>'Sostenibilità finanziaria'!AN11</f>
        <v>0</v>
      </c>
      <c r="I41" s="126">
        <f>'Sostenibilità finanziaria'!AO11</f>
        <v>0</v>
      </c>
      <c r="J41" s="126">
        <f>'Sostenibilità finanziaria'!AP11</f>
        <v>0</v>
      </c>
      <c r="K41" s="126">
        <f>'Sostenibilità finanziaria'!AQ11</f>
        <v>104.625</v>
      </c>
      <c r="L41" s="126">
        <f>'Sostenibilità finanziaria'!AR11</f>
        <v>0</v>
      </c>
      <c r="M41" s="126">
        <f>'Sostenibilità finanziaria'!AS11</f>
        <v>0</v>
      </c>
      <c r="N41" s="126">
        <f>'Sostenibilità finanziaria'!AT11</f>
        <v>0</v>
      </c>
      <c r="O41" s="126">
        <f>'Sostenibilità finanziaria'!AU11</f>
        <v>0</v>
      </c>
      <c r="P41" s="126">
        <f>'Sostenibilità finanziaria'!AV11</f>
        <v>104.625</v>
      </c>
      <c r="Q41" s="126">
        <f>'Sostenibilità finanziaria'!AW11</f>
        <v>837</v>
      </c>
      <c r="S41" s="198" t="str">
        <f>'Convenienza Econ. - sociale '!$B11</f>
        <v>Manutenzione straordinaria</v>
      </c>
      <c r="T41" s="126">
        <f>'Convenienza Econ. - sociale '!AI11</f>
        <v>0</v>
      </c>
      <c r="U41" s="126">
        <f>'Convenienza Econ. - sociale '!AJ11</f>
        <v>0</v>
      </c>
      <c r="V41" s="126">
        <f>'Convenienza Econ. - sociale '!AK11</f>
        <v>0</v>
      </c>
      <c r="W41" s="126">
        <f>'Convenienza Econ. - sociale '!AL11</f>
        <v>0</v>
      </c>
      <c r="X41" s="126">
        <f>'Convenienza Econ. - sociale '!AM11</f>
        <v>88.010549999999995</v>
      </c>
      <c r="Y41" s="126">
        <f>'Convenienza Econ. - sociale '!AN11</f>
        <v>0</v>
      </c>
      <c r="Z41" s="126">
        <f>'Convenienza Econ. - sociale '!AO11</f>
        <v>0</v>
      </c>
      <c r="AA41" s="126">
        <f>'Convenienza Econ. - sociale '!AP11</f>
        <v>0</v>
      </c>
      <c r="AB41" s="126">
        <f>'Convenienza Econ. - sociale '!AQ11</f>
        <v>0</v>
      </c>
      <c r="AC41" s="126">
        <f>'Convenienza Econ. - sociale '!AR11</f>
        <v>88.010549999999995</v>
      </c>
      <c r="AD41" s="126">
        <f>'Convenienza Econ. - sociale '!AS11</f>
        <v>0</v>
      </c>
      <c r="AE41" s="126">
        <f>'Convenienza Econ. - sociale '!AT11</f>
        <v>0</v>
      </c>
      <c r="AF41" s="126">
        <f>'Convenienza Econ. - sociale '!AU11</f>
        <v>0</v>
      </c>
      <c r="AG41" s="126">
        <f>'Convenienza Econ. - sociale '!AV11</f>
        <v>0</v>
      </c>
      <c r="AH41" s="126">
        <f>'Convenienza Econ. - sociale '!AW11</f>
        <v>88.010549999999995</v>
      </c>
      <c r="AI41" s="126">
        <f>'Convenienza Econ. - sociale '!AX11</f>
        <v>704.08439999999985</v>
      </c>
    </row>
    <row r="42" spans="1:35" x14ac:dyDescent="0.25">
      <c r="A42" s="190" t="str">
        <f>'Sostenibilità finanziaria'!A12</f>
        <v>Utenze</v>
      </c>
      <c r="B42" s="126">
        <f>'Sostenibilità finanziaria'!AH12</f>
        <v>0</v>
      </c>
      <c r="C42" s="126">
        <f>'Sostenibilità finanziaria'!AI12</f>
        <v>0</v>
      </c>
      <c r="D42" s="126">
        <f>'Sostenibilità finanziaria'!AJ12</f>
        <v>0</v>
      </c>
      <c r="E42" s="126">
        <f>'Sostenibilità finanziaria'!AK12</f>
        <v>0</v>
      </c>
      <c r="F42" s="126">
        <f>'Sostenibilità finanziaria'!AL12</f>
        <v>0</v>
      </c>
      <c r="G42" s="126">
        <f>'Sostenibilità finanziaria'!AM12</f>
        <v>0</v>
      </c>
      <c r="H42" s="126">
        <f>'Sostenibilità finanziaria'!AN12</f>
        <v>0</v>
      </c>
      <c r="I42" s="126">
        <f>'Sostenibilità finanziaria'!AO12</f>
        <v>0</v>
      </c>
      <c r="J42" s="126">
        <f>'Sostenibilità finanziaria'!AP12</f>
        <v>0</v>
      </c>
      <c r="K42" s="126">
        <f>'Sostenibilità finanziaria'!AQ12</f>
        <v>0</v>
      </c>
      <c r="L42" s="126">
        <f>'Sostenibilità finanziaria'!AR12</f>
        <v>0</v>
      </c>
      <c r="M42" s="126">
        <f>'Sostenibilità finanziaria'!AS12</f>
        <v>0</v>
      </c>
      <c r="N42" s="126">
        <f>'Sostenibilità finanziaria'!AT12</f>
        <v>0</v>
      </c>
      <c r="O42" s="126">
        <f>'Sostenibilità finanziaria'!AU12</f>
        <v>0</v>
      </c>
      <c r="P42" s="126">
        <f>'Sostenibilità finanziaria'!AV12</f>
        <v>0</v>
      </c>
      <c r="Q42" s="126">
        <f>'Sostenibilità finanziaria'!AW12</f>
        <v>0</v>
      </c>
      <c r="S42" s="198" t="str">
        <f>'Convenienza Econ. - sociale '!$B12</f>
        <v>Utenze</v>
      </c>
      <c r="T42" s="126">
        <f>'Convenienza Econ. - sociale '!AI12</f>
        <v>0</v>
      </c>
      <c r="U42" s="126">
        <f>'Convenienza Econ. - sociale '!AJ12</f>
        <v>0</v>
      </c>
      <c r="V42" s="126">
        <f>'Convenienza Econ. - sociale '!AK12</f>
        <v>0</v>
      </c>
      <c r="W42" s="126">
        <f>'Convenienza Econ. - sociale '!AL12</f>
        <v>0</v>
      </c>
      <c r="X42" s="126">
        <f>'Convenienza Econ. - sociale '!AM12</f>
        <v>0</v>
      </c>
      <c r="Y42" s="126">
        <f>'Convenienza Econ. - sociale '!AN12</f>
        <v>0</v>
      </c>
      <c r="Z42" s="126">
        <f>'Convenienza Econ. - sociale '!AO12</f>
        <v>0</v>
      </c>
      <c r="AA42" s="126">
        <f>'Convenienza Econ. - sociale '!AP12</f>
        <v>0</v>
      </c>
      <c r="AB42" s="126">
        <f>'Convenienza Econ. - sociale '!AQ12</f>
        <v>0</v>
      </c>
      <c r="AC42" s="126">
        <f>'Convenienza Econ. - sociale '!AR12</f>
        <v>0</v>
      </c>
      <c r="AD42" s="126">
        <f>'Convenienza Econ. - sociale '!AS12</f>
        <v>0</v>
      </c>
      <c r="AE42" s="126">
        <f>'Convenienza Econ. - sociale '!AT12</f>
        <v>0</v>
      </c>
      <c r="AF42" s="126">
        <f>'Convenienza Econ. - sociale '!AU12</f>
        <v>0</v>
      </c>
      <c r="AG42" s="126">
        <f>'Convenienza Econ. - sociale '!AV12</f>
        <v>0</v>
      </c>
      <c r="AH42" s="126">
        <f>'Convenienza Econ. - sociale '!AW12</f>
        <v>0</v>
      </c>
      <c r="AI42" s="126">
        <f>'Convenienza Econ. - sociale '!AX12</f>
        <v>0</v>
      </c>
    </row>
    <row r="43" spans="1:35" x14ac:dyDescent="0.25">
      <c r="A43" s="190" t="str">
        <f>'Sostenibilità finanziaria'!A13</f>
        <v>Spese generali di gestione</v>
      </c>
      <c r="B43" s="126">
        <f>'Sostenibilità finanziaria'!AH13</f>
        <v>0</v>
      </c>
      <c r="C43" s="126">
        <f>'Sostenibilità finanziaria'!AI13</f>
        <v>0</v>
      </c>
      <c r="D43" s="126">
        <f>'Sostenibilità finanziaria'!AJ13</f>
        <v>0</v>
      </c>
      <c r="E43" s="126">
        <f>'Sostenibilità finanziaria'!AK13</f>
        <v>0</v>
      </c>
      <c r="F43" s="126">
        <f>'Sostenibilità finanziaria'!AL13</f>
        <v>0</v>
      </c>
      <c r="G43" s="126">
        <f>'Sostenibilità finanziaria'!AM13</f>
        <v>0</v>
      </c>
      <c r="H43" s="126">
        <f>'Sostenibilità finanziaria'!AN13</f>
        <v>0</v>
      </c>
      <c r="I43" s="126">
        <f>'Sostenibilità finanziaria'!AO13</f>
        <v>0</v>
      </c>
      <c r="J43" s="126">
        <f>'Sostenibilità finanziaria'!AP13</f>
        <v>0</v>
      </c>
      <c r="K43" s="126">
        <f>'Sostenibilità finanziaria'!AQ13</f>
        <v>0</v>
      </c>
      <c r="L43" s="126">
        <f>'Sostenibilità finanziaria'!AR13</f>
        <v>0</v>
      </c>
      <c r="M43" s="126">
        <f>'Sostenibilità finanziaria'!AS13</f>
        <v>0</v>
      </c>
      <c r="N43" s="126">
        <f>'Sostenibilità finanziaria'!AT13</f>
        <v>0</v>
      </c>
      <c r="O43" s="126">
        <f>'Sostenibilità finanziaria'!AU13</f>
        <v>0</v>
      </c>
      <c r="P43" s="126">
        <f>'Sostenibilità finanziaria'!AV13</f>
        <v>0</v>
      </c>
      <c r="Q43" s="126">
        <f>'Sostenibilità finanziaria'!AW13</f>
        <v>0</v>
      </c>
      <c r="S43" s="198" t="str">
        <f>'Convenienza Econ. - sociale '!$B13</f>
        <v>Spese generali</v>
      </c>
      <c r="T43" s="126">
        <f>'Convenienza Econ. - sociale '!AI13</f>
        <v>0</v>
      </c>
      <c r="U43" s="126">
        <f>'Convenienza Econ. - sociale '!AJ13</f>
        <v>0</v>
      </c>
      <c r="V43" s="126">
        <f>'Convenienza Econ. - sociale '!AK13</f>
        <v>0</v>
      </c>
      <c r="W43" s="126">
        <f>'Convenienza Econ. - sociale '!AL13</f>
        <v>0</v>
      </c>
      <c r="X43" s="126">
        <f>'Convenienza Econ. - sociale '!AM13</f>
        <v>0</v>
      </c>
      <c r="Y43" s="126">
        <f>'Convenienza Econ. - sociale '!AN13</f>
        <v>0</v>
      </c>
      <c r="Z43" s="126">
        <f>'Convenienza Econ. - sociale '!AO13</f>
        <v>0</v>
      </c>
      <c r="AA43" s="126">
        <f>'Convenienza Econ. - sociale '!AP13</f>
        <v>0</v>
      </c>
      <c r="AB43" s="126">
        <f>'Convenienza Econ. - sociale '!AQ13</f>
        <v>0</v>
      </c>
      <c r="AC43" s="126">
        <f>'Convenienza Econ. - sociale '!AR13</f>
        <v>0</v>
      </c>
      <c r="AD43" s="126">
        <f>'Convenienza Econ. - sociale '!AS13</f>
        <v>0</v>
      </c>
      <c r="AE43" s="126">
        <f>'Convenienza Econ. - sociale '!AT13</f>
        <v>0</v>
      </c>
      <c r="AF43" s="126">
        <f>'Convenienza Econ. - sociale '!AU13</f>
        <v>0</v>
      </c>
      <c r="AG43" s="126">
        <f>'Convenienza Econ. - sociale '!AV13</f>
        <v>0</v>
      </c>
      <c r="AH43" s="126">
        <f>'Convenienza Econ. - sociale '!AW13</f>
        <v>0</v>
      </c>
      <c r="AI43" s="126">
        <f>'Convenienza Econ. - sociale '!AX13</f>
        <v>0</v>
      </c>
    </row>
    <row r="44" spans="1:35" x14ac:dyDescent="0.25">
      <c r="A44" s="190" t="str">
        <f>'Sostenibilità finanziaria'!A14</f>
        <v>Altri costi</v>
      </c>
      <c r="B44" s="126">
        <f>'Sostenibilità finanziaria'!AH14</f>
        <v>0</v>
      </c>
      <c r="C44" s="126">
        <f>'Sostenibilità finanziaria'!AI14</f>
        <v>0</v>
      </c>
      <c r="D44" s="126">
        <f>'Sostenibilità finanziaria'!AJ14</f>
        <v>0</v>
      </c>
      <c r="E44" s="126">
        <f>'Sostenibilità finanziaria'!AK14</f>
        <v>0</v>
      </c>
      <c r="F44" s="126">
        <f>'Sostenibilità finanziaria'!AL14</f>
        <v>0</v>
      </c>
      <c r="G44" s="126">
        <f>'Sostenibilità finanziaria'!AM14</f>
        <v>0</v>
      </c>
      <c r="H44" s="126">
        <f>'Sostenibilità finanziaria'!AN14</f>
        <v>0</v>
      </c>
      <c r="I44" s="126">
        <f>'Sostenibilità finanziaria'!AO14</f>
        <v>0</v>
      </c>
      <c r="J44" s="126">
        <f>'Sostenibilità finanziaria'!AP14</f>
        <v>0</v>
      </c>
      <c r="K44" s="126">
        <f>'Sostenibilità finanziaria'!AQ14</f>
        <v>0</v>
      </c>
      <c r="L44" s="126">
        <f>'Sostenibilità finanziaria'!AR14</f>
        <v>0</v>
      </c>
      <c r="M44" s="126">
        <f>'Sostenibilità finanziaria'!AS14</f>
        <v>0</v>
      </c>
      <c r="N44" s="126">
        <f>'Sostenibilità finanziaria'!AT14</f>
        <v>0</v>
      </c>
      <c r="O44" s="126">
        <f>'Sostenibilità finanziaria'!AU14</f>
        <v>0</v>
      </c>
      <c r="P44" s="126">
        <f>'Sostenibilità finanziaria'!AV14</f>
        <v>0</v>
      </c>
      <c r="Q44" s="126">
        <f>'Sostenibilità finanziaria'!AW14</f>
        <v>21181719.440702006</v>
      </c>
      <c r="S44" s="198" t="str">
        <f>'Convenienza Econ. - sociale '!$B14</f>
        <v>Altri costi</v>
      </c>
      <c r="T44" s="126">
        <f>'Convenienza Econ. - sociale '!AI14</f>
        <v>0</v>
      </c>
      <c r="U44" s="126">
        <f>'Convenienza Econ. - sociale '!AJ14</f>
        <v>0</v>
      </c>
      <c r="V44" s="126">
        <f>'Convenienza Econ. - sociale '!AK14</f>
        <v>0</v>
      </c>
      <c r="W44" s="126">
        <f>'Convenienza Econ. - sociale '!AL14</f>
        <v>0</v>
      </c>
      <c r="X44" s="126">
        <f>'Convenienza Econ. - sociale '!AM14</f>
        <v>0</v>
      </c>
      <c r="Y44" s="126">
        <f>'Convenienza Econ. - sociale '!AN14</f>
        <v>0</v>
      </c>
      <c r="Z44" s="126">
        <f>'Convenienza Econ. - sociale '!AO14</f>
        <v>0</v>
      </c>
      <c r="AA44" s="126">
        <f>'Convenienza Econ. - sociale '!AP14</f>
        <v>0</v>
      </c>
      <c r="AB44" s="126">
        <f>'Convenienza Econ. - sociale '!AQ14</f>
        <v>0</v>
      </c>
      <c r="AC44" s="126">
        <f>'Convenienza Econ. - sociale '!AR14</f>
        <v>0</v>
      </c>
      <c r="AD44" s="126">
        <f>'Convenienza Econ. - sociale '!AS14</f>
        <v>0</v>
      </c>
      <c r="AE44" s="126">
        <f>'Convenienza Econ. - sociale '!AT14</f>
        <v>0</v>
      </c>
      <c r="AF44" s="126">
        <f>'Convenienza Econ. - sociale '!AU14</f>
        <v>0</v>
      </c>
      <c r="AG44" s="126">
        <f>'Convenienza Econ. - sociale '!AV14</f>
        <v>0</v>
      </c>
      <c r="AH44" s="126">
        <f>'Convenienza Econ. - sociale '!AW14</f>
        <v>0</v>
      </c>
      <c r="AI44" s="126">
        <f>'Convenienza Econ. - sociale '!AX14</f>
        <v>18101897.434023928</v>
      </c>
    </row>
    <row r="45" spans="1:35" x14ac:dyDescent="0.25">
      <c r="A45" s="190" t="str">
        <f>'Sostenibilità finanziaria'!A15</f>
        <v>Costi ambientali sociali</v>
      </c>
      <c r="B45" s="126">
        <f>'Sostenibilità finanziaria'!AH15</f>
        <v>0</v>
      </c>
      <c r="C45" s="126">
        <f>'Sostenibilità finanziaria'!AI15</f>
        <v>0</v>
      </c>
      <c r="D45" s="126">
        <f>'Sostenibilità finanziaria'!AJ15</f>
        <v>0</v>
      </c>
      <c r="E45" s="126">
        <f>'Sostenibilità finanziaria'!AK15</f>
        <v>0</v>
      </c>
      <c r="F45" s="126">
        <f>'Sostenibilità finanziaria'!AL15</f>
        <v>0</v>
      </c>
      <c r="G45" s="126">
        <f>'Sostenibilità finanziaria'!AM15</f>
        <v>0</v>
      </c>
      <c r="H45" s="126">
        <f>'Sostenibilità finanziaria'!AN15</f>
        <v>0</v>
      </c>
      <c r="I45" s="126">
        <f>'Sostenibilità finanziaria'!AO15</f>
        <v>0</v>
      </c>
      <c r="J45" s="126">
        <f>'Sostenibilità finanziaria'!AP15</f>
        <v>0</v>
      </c>
      <c r="K45" s="126">
        <f>'Sostenibilità finanziaria'!AQ15</f>
        <v>0</v>
      </c>
      <c r="L45" s="126">
        <f>'Sostenibilità finanziaria'!AR15</f>
        <v>0</v>
      </c>
      <c r="M45" s="126">
        <f>'Sostenibilità finanziaria'!AS15</f>
        <v>0</v>
      </c>
      <c r="N45" s="126">
        <f>'Sostenibilità finanziaria'!AT15</f>
        <v>0</v>
      </c>
      <c r="O45" s="126">
        <f>'Sostenibilità finanziaria'!AU15</f>
        <v>0</v>
      </c>
      <c r="P45" s="126">
        <f>'Sostenibilità finanziaria'!AV15</f>
        <v>0</v>
      </c>
      <c r="Q45" s="126">
        <f>'Sostenibilità finanziaria'!AW15</f>
        <v>0</v>
      </c>
      <c r="S45" s="198" t="str">
        <f>'Convenienza Econ. - sociale '!$B15</f>
        <v>Costi ambientali sociali</v>
      </c>
      <c r="T45" s="126">
        <f>'Convenienza Econ. - sociale '!AI15</f>
        <v>0</v>
      </c>
      <c r="U45" s="126">
        <f>'Convenienza Econ. - sociale '!AJ15</f>
        <v>0</v>
      </c>
      <c r="V45" s="126">
        <f>'Convenienza Econ. - sociale '!AK15</f>
        <v>0</v>
      </c>
      <c r="W45" s="126">
        <f>'Convenienza Econ. - sociale '!AL15</f>
        <v>0</v>
      </c>
      <c r="X45" s="126">
        <f>'Convenienza Econ. - sociale '!AM15</f>
        <v>0</v>
      </c>
      <c r="Y45" s="126">
        <f>'Convenienza Econ. - sociale '!AN15</f>
        <v>0</v>
      </c>
      <c r="Z45" s="126">
        <f>'Convenienza Econ. - sociale '!AO15</f>
        <v>0</v>
      </c>
      <c r="AA45" s="126">
        <f>'Convenienza Econ. - sociale '!AP15</f>
        <v>0</v>
      </c>
      <c r="AB45" s="126">
        <f>'Convenienza Econ. - sociale '!AQ15</f>
        <v>0</v>
      </c>
      <c r="AC45" s="126">
        <f>'Convenienza Econ. - sociale '!AR15</f>
        <v>0</v>
      </c>
      <c r="AD45" s="126">
        <f>'Convenienza Econ. - sociale '!AS15</f>
        <v>0</v>
      </c>
      <c r="AE45" s="126">
        <f>'Convenienza Econ. - sociale '!AT15</f>
        <v>0</v>
      </c>
      <c r="AF45" s="126">
        <f>'Convenienza Econ. - sociale '!AU15</f>
        <v>0</v>
      </c>
      <c r="AG45" s="126">
        <f>'Convenienza Econ. - sociale '!AV15</f>
        <v>0</v>
      </c>
      <c r="AH45" s="126">
        <f>'Convenienza Econ. - sociale '!AW15</f>
        <v>0</v>
      </c>
      <c r="AI45" s="126">
        <f>'Convenienza Econ. - sociale '!AX15</f>
        <v>0</v>
      </c>
    </row>
    <row r="46" spans="1:35" x14ac:dyDescent="0.25">
      <c r="A46" s="190" t="str">
        <f>'Sostenibilità finanziaria'!A16</f>
        <v>Costi infrazione commissione UE</v>
      </c>
      <c r="B46" s="126">
        <f>'Sostenibilità finanziaria'!AH16</f>
        <v>0</v>
      </c>
      <c r="C46" s="126">
        <f>'Sostenibilità finanziaria'!AI16</f>
        <v>0</v>
      </c>
      <c r="D46" s="126">
        <f>'Sostenibilità finanziaria'!AJ16</f>
        <v>0</v>
      </c>
      <c r="E46" s="126">
        <f>'Sostenibilità finanziaria'!AK16</f>
        <v>0</v>
      </c>
      <c r="F46" s="126">
        <f>'Sostenibilità finanziaria'!AL16</f>
        <v>0</v>
      </c>
      <c r="G46" s="126">
        <f>'Sostenibilità finanziaria'!AM16</f>
        <v>0</v>
      </c>
      <c r="H46" s="126">
        <f>'Sostenibilità finanziaria'!AN16</f>
        <v>0</v>
      </c>
      <c r="I46" s="126">
        <f>'Sostenibilità finanziaria'!AO16</f>
        <v>0</v>
      </c>
      <c r="J46" s="126">
        <f>'Sostenibilità finanziaria'!AP16</f>
        <v>0</v>
      </c>
      <c r="K46" s="126">
        <f>'Sostenibilità finanziaria'!AQ16</f>
        <v>0</v>
      </c>
      <c r="L46" s="126">
        <f>'Sostenibilità finanziaria'!AR16</f>
        <v>0</v>
      </c>
      <c r="M46" s="126">
        <f>'Sostenibilità finanziaria'!AS16</f>
        <v>0</v>
      </c>
      <c r="N46" s="126">
        <f>'Sostenibilità finanziaria'!AT16</f>
        <v>0</v>
      </c>
      <c r="O46" s="126">
        <f>'Sostenibilità finanziaria'!AU16</f>
        <v>0</v>
      </c>
      <c r="P46" s="126">
        <f>'Sostenibilità finanziaria'!AV16</f>
        <v>0</v>
      </c>
      <c r="Q46" s="126">
        <f>'Sostenibilità finanziaria'!AW16</f>
        <v>0</v>
      </c>
      <c r="S46" s="198" t="str">
        <f>'Convenienza Econ. - sociale '!$B16</f>
        <v>Costi infrazione commissione UE</v>
      </c>
      <c r="T46" s="126">
        <f>'Convenienza Econ. - sociale '!AI16</f>
        <v>0</v>
      </c>
      <c r="U46" s="126">
        <f>'Convenienza Econ. - sociale '!AJ16</f>
        <v>0</v>
      </c>
      <c r="V46" s="126">
        <f>'Convenienza Econ. - sociale '!AK16</f>
        <v>0</v>
      </c>
      <c r="W46" s="126">
        <f>'Convenienza Econ. - sociale '!AL16</f>
        <v>0</v>
      </c>
      <c r="X46" s="126">
        <f>'Convenienza Econ. - sociale '!AM16</f>
        <v>0</v>
      </c>
      <c r="Y46" s="126">
        <f>'Convenienza Econ. - sociale '!AN16</f>
        <v>0</v>
      </c>
      <c r="Z46" s="126">
        <f>'Convenienza Econ. - sociale '!AO16</f>
        <v>0</v>
      </c>
      <c r="AA46" s="126">
        <f>'Convenienza Econ. - sociale '!AP16</f>
        <v>0</v>
      </c>
      <c r="AB46" s="126">
        <f>'Convenienza Econ. - sociale '!AQ16</f>
        <v>0</v>
      </c>
      <c r="AC46" s="126">
        <f>'Convenienza Econ. - sociale '!AR16</f>
        <v>0</v>
      </c>
      <c r="AD46" s="126">
        <f>'Convenienza Econ. - sociale '!AS16</f>
        <v>0</v>
      </c>
      <c r="AE46" s="126">
        <f>'Convenienza Econ. - sociale '!AT16</f>
        <v>0</v>
      </c>
      <c r="AF46" s="126">
        <f>'Convenienza Econ. - sociale '!AU16</f>
        <v>0</v>
      </c>
      <c r="AG46" s="126">
        <f>'Convenienza Econ. - sociale '!AV16</f>
        <v>0</v>
      </c>
      <c r="AH46" s="126">
        <f>'Convenienza Econ. - sociale '!AW16</f>
        <v>0</v>
      </c>
      <c r="AI46" s="126">
        <f>'Convenienza Econ. - sociale '!AX16</f>
        <v>0</v>
      </c>
    </row>
    <row r="47" spans="1:35" x14ac:dyDescent="0.25">
      <c r="A47" s="190" t="str">
        <f>'Sostenibilità finanziaria'!A17</f>
        <v>Lavori realizzazione infrastruttura</v>
      </c>
      <c r="B47" s="126">
        <f>'Sostenibilità finanziaria'!AH17</f>
        <v>0</v>
      </c>
      <c r="C47" s="126">
        <f>'Sostenibilità finanziaria'!AI17</f>
        <v>0</v>
      </c>
      <c r="D47" s="126">
        <f>'Sostenibilità finanziaria'!AJ17</f>
        <v>0</v>
      </c>
      <c r="E47" s="126">
        <f>'Sostenibilità finanziaria'!AK17</f>
        <v>0</v>
      </c>
      <c r="F47" s="126">
        <f>'Sostenibilità finanziaria'!AL17</f>
        <v>0</v>
      </c>
      <c r="G47" s="126">
        <f>'Sostenibilità finanziaria'!AM17</f>
        <v>0</v>
      </c>
      <c r="H47" s="126">
        <f>'Sostenibilità finanziaria'!AN17</f>
        <v>0</v>
      </c>
      <c r="I47" s="126">
        <f>'Sostenibilità finanziaria'!AO17</f>
        <v>0</v>
      </c>
      <c r="J47" s="126">
        <f>'Sostenibilità finanziaria'!AP17</f>
        <v>0</v>
      </c>
      <c r="K47" s="126">
        <f>'Sostenibilità finanziaria'!AQ17</f>
        <v>0</v>
      </c>
      <c r="L47" s="126">
        <f>'Sostenibilità finanziaria'!AR17</f>
        <v>0</v>
      </c>
      <c r="M47" s="126">
        <f>'Sostenibilità finanziaria'!AS17</f>
        <v>0</v>
      </c>
      <c r="N47" s="126">
        <f>'Sostenibilità finanziaria'!AT17</f>
        <v>0</v>
      </c>
      <c r="O47" s="126">
        <f>'Sostenibilità finanziaria'!AU17</f>
        <v>0</v>
      </c>
      <c r="P47" s="126">
        <f>'Sostenibilità finanziaria'!AV17</f>
        <v>0</v>
      </c>
      <c r="Q47" s="126">
        <f>'Sostenibilità finanziaria'!AW17</f>
        <v>11113408.66</v>
      </c>
      <c r="S47" s="198" t="str">
        <f>'Convenienza Econ. - sociale '!$B17</f>
        <v>Lavori realizzazione infrastruttura</v>
      </c>
      <c r="T47" s="126">
        <f>'Convenienza Econ. - sociale '!AI17</f>
        <v>0</v>
      </c>
      <c r="U47" s="126">
        <f>'Convenienza Econ. - sociale '!AJ17</f>
        <v>0</v>
      </c>
      <c r="V47" s="126">
        <f>'Convenienza Econ. - sociale '!AK17</f>
        <v>0</v>
      </c>
      <c r="W47" s="126">
        <f>'Convenienza Econ. - sociale '!AL17</f>
        <v>0</v>
      </c>
      <c r="X47" s="126">
        <f>'Convenienza Econ. - sociale '!AM17</f>
        <v>0</v>
      </c>
      <c r="Y47" s="126">
        <f>'Convenienza Econ. - sociale '!AN17</f>
        <v>0</v>
      </c>
      <c r="Z47" s="126">
        <f>'Convenienza Econ. - sociale '!AO17</f>
        <v>0</v>
      </c>
      <c r="AA47" s="126">
        <f>'Convenienza Econ. - sociale '!AP17</f>
        <v>0</v>
      </c>
      <c r="AB47" s="126">
        <f>'Convenienza Econ. - sociale '!AQ17</f>
        <v>0</v>
      </c>
      <c r="AC47" s="126">
        <f>'Convenienza Econ. - sociale '!AR17</f>
        <v>0</v>
      </c>
      <c r="AD47" s="126">
        <f>'Convenienza Econ. - sociale '!AS17</f>
        <v>0</v>
      </c>
      <c r="AE47" s="126">
        <f>'Convenienza Econ. - sociale '!AT17</f>
        <v>0</v>
      </c>
      <c r="AF47" s="126">
        <f>'Convenienza Econ. - sociale '!AU17</f>
        <v>0</v>
      </c>
      <c r="AG47" s="126">
        <f>'Convenienza Econ. - sociale '!AV17</f>
        <v>0</v>
      </c>
      <c r="AH47" s="126">
        <f>'Convenienza Econ. - sociale '!AW17</f>
        <v>0</v>
      </c>
      <c r="AI47" s="126">
        <f>'Convenienza Econ. - sociale '!AX17</f>
        <v>9173007.5079640001</v>
      </c>
    </row>
    <row r="48" spans="1:35" x14ac:dyDescent="0.25">
      <c r="A48" s="190" t="str">
        <f>'Sostenibilità finanziaria'!A18</f>
        <v>Progettazione infrastruttura</v>
      </c>
      <c r="B48" s="126">
        <f>'Sostenibilità finanziaria'!AH18</f>
        <v>0</v>
      </c>
      <c r="C48" s="126">
        <f>'Sostenibilità finanziaria'!AI18</f>
        <v>0</v>
      </c>
      <c r="D48" s="126">
        <f>'Sostenibilità finanziaria'!AJ18</f>
        <v>0</v>
      </c>
      <c r="E48" s="126">
        <f>'Sostenibilità finanziaria'!AK18</f>
        <v>0</v>
      </c>
      <c r="F48" s="126">
        <f>'Sostenibilità finanziaria'!AL18</f>
        <v>0</v>
      </c>
      <c r="G48" s="126">
        <f>'Sostenibilità finanziaria'!AM18</f>
        <v>0</v>
      </c>
      <c r="H48" s="126">
        <f>'Sostenibilità finanziaria'!AN18</f>
        <v>0</v>
      </c>
      <c r="I48" s="126">
        <f>'Sostenibilità finanziaria'!AO18</f>
        <v>0</v>
      </c>
      <c r="J48" s="126">
        <f>'Sostenibilità finanziaria'!AP18</f>
        <v>0</v>
      </c>
      <c r="K48" s="126">
        <f>'Sostenibilità finanziaria'!AQ18</f>
        <v>0</v>
      </c>
      <c r="L48" s="126">
        <f>'Sostenibilità finanziaria'!AR18</f>
        <v>0</v>
      </c>
      <c r="M48" s="126">
        <f>'Sostenibilità finanziaria'!AS18</f>
        <v>0</v>
      </c>
      <c r="N48" s="126">
        <f>'Sostenibilità finanziaria'!AT18</f>
        <v>0</v>
      </c>
      <c r="O48" s="126">
        <f>'Sostenibilità finanziaria'!AU18</f>
        <v>0</v>
      </c>
      <c r="P48" s="126">
        <f>'Sostenibilità finanziaria'!AV18</f>
        <v>0</v>
      </c>
      <c r="Q48" s="126">
        <f>'Sostenibilità finanziaria'!AW18</f>
        <v>255000</v>
      </c>
      <c r="S48" s="198" t="str">
        <f>'Convenienza Econ. - sociale '!$B18</f>
        <v>Progettazione infrastruttura</v>
      </c>
      <c r="T48" s="126">
        <f>'Convenienza Econ. - sociale '!AI18</f>
        <v>0</v>
      </c>
      <c r="U48" s="126">
        <f>'Convenienza Econ. - sociale '!AJ18</f>
        <v>0</v>
      </c>
      <c r="V48" s="126">
        <f>'Convenienza Econ. - sociale '!AK18</f>
        <v>0</v>
      </c>
      <c r="W48" s="126">
        <f>'Convenienza Econ. - sociale '!AL18</f>
        <v>0</v>
      </c>
      <c r="X48" s="126">
        <f>'Convenienza Econ. - sociale '!AM18</f>
        <v>0</v>
      </c>
      <c r="Y48" s="126">
        <f>'Convenienza Econ. - sociale '!AN18</f>
        <v>0</v>
      </c>
      <c r="Z48" s="126">
        <f>'Convenienza Econ. - sociale '!AO18</f>
        <v>0</v>
      </c>
      <c r="AA48" s="126">
        <f>'Convenienza Econ. - sociale '!AP18</f>
        <v>0</v>
      </c>
      <c r="AB48" s="126">
        <f>'Convenienza Econ. - sociale '!AQ18</f>
        <v>0</v>
      </c>
      <c r="AC48" s="126">
        <f>'Convenienza Econ. - sociale '!AR18</f>
        <v>0</v>
      </c>
      <c r="AD48" s="126">
        <f>'Convenienza Econ. - sociale '!AS18</f>
        <v>0</v>
      </c>
      <c r="AE48" s="126">
        <f>'Convenienza Econ. - sociale '!AT18</f>
        <v>0</v>
      </c>
      <c r="AF48" s="126">
        <f>'Convenienza Econ. - sociale '!AU18</f>
        <v>0</v>
      </c>
      <c r="AG48" s="126">
        <f>'Convenienza Econ. - sociale '!AV18</f>
        <v>0</v>
      </c>
      <c r="AH48" s="126">
        <f>'Convenienza Econ. - sociale '!AW18</f>
        <v>0</v>
      </c>
      <c r="AI48" s="126">
        <f>'Convenienza Econ. - sociale '!AX18</f>
        <v>238017</v>
      </c>
    </row>
    <row r="49" spans="1:35" s="25" customFormat="1" x14ac:dyDescent="0.25">
      <c r="A49" s="190" t="str">
        <f>'Sostenibilità finanziaria'!A19</f>
        <v>Spese generali realizzazione infrastruttura</v>
      </c>
      <c r="B49" s="126">
        <f>'Sostenibilità finanziaria'!AH19</f>
        <v>0</v>
      </c>
      <c r="C49" s="126">
        <f>'Sostenibilità finanziaria'!AI19</f>
        <v>0</v>
      </c>
      <c r="D49" s="126">
        <f>'Sostenibilità finanziaria'!AJ19</f>
        <v>0</v>
      </c>
      <c r="E49" s="126">
        <f>'Sostenibilità finanziaria'!AK19</f>
        <v>0</v>
      </c>
      <c r="F49" s="126">
        <f>'Sostenibilità finanziaria'!AL19</f>
        <v>0</v>
      </c>
      <c r="G49" s="126">
        <f>'Sostenibilità finanziaria'!AM19</f>
        <v>0</v>
      </c>
      <c r="H49" s="126">
        <f>'Sostenibilità finanziaria'!AN19</f>
        <v>0</v>
      </c>
      <c r="I49" s="126">
        <f>'Sostenibilità finanziaria'!AO19</f>
        <v>0</v>
      </c>
      <c r="J49" s="126">
        <f>'Sostenibilità finanziaria'!AP19</f>
        <v>0</v>
      </c>
      <c r="K49" s="126">
        <f>'Sostenibilità finanziaria'!AQ19</f>
        <v>0</v>
      </c>
      <c r="L49" s="126">
        <f>'Sostenibilità finanziaria'!AR19</f>
        <v>0</v>
      </c>
      <c r="M49" s="126">
        <f>'Sostenibilità finanziaria'!AS19</f>
        <v>0</v>
      </c>
      <c r="N49" s="126">
        <f>'Sostenibilità finanziaria'!AT19</f>
        <v>0</v>
      </c>
      <c r="O49" s="126">
        <f>'Sostenibilità finanziaria'!AU19</f>
        <v>0</v>
      </c>
      <c r="P49" s="126">
        <f>'Sostenibilità finanziaria'!AV19</f>
        <v>0</v>
      </c>
      <c r="Q49" s="126">
        <f>'Sostenibilità finanziaria'!AW19</f>
        <v>718000.00000000035</v>
      </c>
      <c r="R49" s="48"/>
      <c r="S49" s="198" t="str">
        <f>'Convenienza Econ. - sociale '!$B19</f>
        <v>Spese generali realizzazione infrastruttura</v>
      </c>
      <c r="T49" s="126">
        <f>'Convenienza Econ. - sociale '!AI19</f>
        <v>0</v>
      </c>
      <c r="U49" s="126">
        <f>'Convenienza Econ. - sociale '!AJ19</f>
        <v>0</v>
      </c>
      <c r="V49" s="126">
        <f>'Convenienza Econ. - sociale '!AK19</f>
        <v>0</v>
      </c>
      <c r="W49" s="126">
        <f>'Convenienza Econ. - sociale '!AL19</f>
        <v>0</v>
      </c>
      <c r="X49" s="126">
        <f>'Convenienza Econ. - sociale '!AM19</f>
        <v>0</v>
      </c>
      <c r="Y49" s="126">
        <f>'Convenienza Econ. - sociale '!AN19</f>
        <v>0</v>
      </c>
      <c r="Z49" s="126">
        <f>'Convenienza Econ. - sociale '!AO19</f>
        <v>0</v>
      </c>
      <c r="AA49" s="126">
        <f>'Convenienza Econ. - sociale '!AP19</f>
        <v>0</v>
      </c>
      <c r="AB49" s="126">
        <f>'Convenienza Econ. - sociale '!AQ19</f>
        <v>0</v>
      </c>
      <c r="AC49" s="126">
        <f>'Convenienza Econ. - sociale '!AR19</f>
        <v>0</v>
      </c>
      <c r="AD49" s="126">
        <f>'Convenienza Econ. - sociale '!AS19</f>
        <v>0</v>
      </c>
      <c r="AE49" s="126">
        <f>'Convenienza Econ. - sociale '!AT19</f>
        <v>0</v>
      </c>
      <c r="AF49" s="126">
        <f>'Convenienza Econ. - sociale '!AU19</f>
        <v>0</v>
      </c>
      <c r="AG49" s="126">
        <f>'Convenienza Econ. - sociale '!AV19</f>
        <v>0</v>
      </c>
      <c r="AH49" s="126">
        <f>'Convenienza Econ. - sociale '!AW19</f>
        <v>0</v>
      </c>
      <c r="AI49" s="126">
        <f>'Convenienza Econ. - sociale '!AX19</f>
        <v>613602.80000000028</v>
      </c>
    </row>
    <row r="50" spans="1:35" s="25" customFormat="1" x14ac:dyDescent="0.25">
      <c r="A50" s="190" t="str">
        <f>'Sostenibilità finanziaria'!A20</f>
        <v>Imprevisti realizzazione infrastruttura</v>
      </c>
      <c r="B50" s="126">
        <f>'Sostenibilità finanziaria'!AH20</f>
        <v>0</v>
      </c>
      <c r="C50" s="126">
        <f>'Sostenibilità finanziaria'!AI20</f>
        <v>0</v>
      </c>
      <c r="D50" s="126">
        <f>'Sostenibilità finanziaria'!AJ20</f>
        <v>0</v>
      </c>
      <c r="E50" s="126">
        <f>'Sostenibilità finanziaria'!AK20</f>
        <v>0</v>
      </c>
      <c r="F50" s="126">
        <f>'Sostenibilità finanziaria'!AL20</f>
        <v>0</v>
      </c>
      <c r="G50" s="126">
        <f>'Sostenibilità finanziaria'!AM20</f>
        <v>0</v>
      </c>
      <c r="H50" s="126">
        <f>'Sostenibilità finanziaria'!AN20</f>
        <v>0</v>
      </c>
      <c r="I50" s="126">
        <f>'Sostenibilità finanziaria'!AO20</f>
        <v>0</v>
      </c>
      <c r="J50" s="126">
        <f>'Sostenibilità finanziaria'!AP20</f>
        <v>0</v>
      </c>
      <c r="K50" s="126">
        <f>'Sostenibilità finanziaria'!AQ20</f>
        <v>0</v>
      </c>
      <c r="L50" s="126">
        <f>'Sostenibilità finanziaria'!AR20</f>
        <v>0</v>
      </c>
      <c r="M50" s="126">
        <f>'Sostenibilità finanziaria'!AS20</f>
        <v>0</v>
      </c>
      <c r="N50" s="126">
        <f>'Sostenibilità finanziaria'!AT20</f>
        <v>0</v>
      </c>
      <c r="O50" s="126">
        <f>'Sostenibilità finanziaria'!AU20</f>
        <v>0</v>
      </c>
      <c r="P50" s="126">
        <f>'Sostenibilità finanziaria'!AV20</f>
        <v>0</v>
      </c>
      <c r="Q50" s="126">
        <f>'Sostenibilità finanziaria'!AW20</f>
        <v>213591.34</v>
      </c>
      <c r="R50" s="48"/>
      <c r="S50" s="198" t="str">
        <f>'Convenienza Econ. - sociale '!$B20</f>
        <v>Imprevisti realizzazione infrastruttura</v>
      </c>
      <c r="T50" s="126">
        <f>'Convenienza Econ. - sociale '!AI20</f>
        <v>0</v>
      </c>
      <c r="U50" s="126">
        <f>'Convenienza Econ. - sociale '!AJ20</f>
        <v>0</v>
      </c>
      <c r="V50" s="126">
        <f>'Convenienza Econ. - sociale '!AK20</f>
        <v>0</v>
      </c>
      <c r="W50" s="126">
        <f>'Convenienza Econ. - sociale '!AL20</f>
        <v>0</v>
      </c>
      <c r="X50" s="126">
        <f>'Convenienza Econ. - sociale '!AM20</f>
        <v>0</v>
      </c>
      <c r="Y50" s="126">
        <f>'Convenienza Econ. - sociale '!AN20</f>
        <v>0</v>
      </c>
      <c r="Z50" s="126">
        <f>'Convenienza Econ. - sociale '!AO20</f>
        <v>0</v>
      </c>
      <c r="AA50" s="126">
        <f>'Convenienza Econ. - sociale '!AP20</f>
        <v>0</v>
      </c>
      <c r="AB50" s="126">
        <f>'Convenienza Econ. - sociale '!AQ20</f>
        <v>0</v>
      </c>
      <c r="AC50" s="126">
        <f>'Convenienza Econ. - sociale '!AR20</f>
        <v>0</v>
      </c>
      <c r="AD50" s="126">
        <f>'Convenienza Econ. - sociale '!AS20</f>
        <v>0</v>
      </c>
      <c r="AE50" s="126">
        <f>'Convenienza Econ. - sociale '!AT20</f>
        <v>0</v>
      </c>
      <c r="AF50" s="126">
        <f>'Convenienza Econ. - sociale '!AU20</f>
        <v>0</v>
      </c>
      <c r="AG50" s="126">
        <f>'Convenienza Econ. - sociale '!AV20</f>
        <v>0</v>
      </c>
      <c r="AH50" s="126">
        <f>'Convenienza Econ. - sociale '!AW20</f>
        <v>0</v>
      </c>
      <c r="AI50" s="126">
        <f>'Convenienza Econ. - sociale '!AX20</f>
        <v>182535.15916400001</v>
      </c>
    </row>
    <row r="51" spans="1:35" x14ac:dyDescent="0.25">
      <c r="A51" s="190" t="str">
        <f>'Sostenibilità finanziaria'!A21</f>
        <v>Valore residuo</v>
      </c>
      <c r="B51" s="126">
        <f>'Sostenibilità finanziaria'!AH21</f>
        <v>0</v>
      </c>
      <c r="C51" s="126">
        <f>'Sostenibilità finanziaria'!AI21</f>
        <v>0</v>
      </c>
      <c r="D51" s="126">
        <f>'Sostenibilità finanziaria'!AJ21</f>
        <v>0</v>
      </c>
      <c r="E51" s="126">
        <f>'Sostenibilità finanziaria'!AK21</f>
        <v>0</v>
      </c>
      <c r="F51" s="126">
        <f>'Sostenibilità finanziaria'!AL21</f>
        <v>0</v>
      </c>
      <c r="G51" s="126">
        <f>'Sostenibilità finanziaria'!AM21</f>
        <v>0</v>
      </c>
      <c r="H51" s="126">
        <f>'Sostenibilità finanziaria'!AN21</f>
        <v>0</v>
      </c>
      <c r="I51" s="126">
        <f>'Sostenibilità finanziaria'!AO21</f>
        <v>0</v>
      </c>
      <c r="J51" s="126">
        <f>'Sostenibilità finanziaria'!AP21</f>
        <v>0</v>
      </c>
      <c r="K51" s="126">
        <f>'Sostenibilità finanziaria'!AQ21</f>
        <v>0</v>
      </c>
      <c r="L51" s="126">
        <f>'Sostenibilità finanziaria'!AR21</f>
        <v>0</v>
      </c>
      <c r="M51" s="126">
        <f>'Sostenibilità finanziaria'!AS21</f>
        <v>0</v>
      </c>
      <c r="N51" s="126">
        <f>'Sostenibilità finanziaria'!AT21</f>
        <v>0</v>
      </c>
      <c r="O51" s="126">
        <f>'Sostenibilità finanziaria'!AU21</f>
        <v>0</v>
      </c>
      <c r="P51" s="126">
        <f>'Sostenibilità finanziaria'!AV21</f>
        <v>-615000</v>
      </c>
      <c r="Q51" s="126">
        <f>'Sostenibilità finanziaria'!AW21</f>
        <v>-615000</v>
      </c>
      <c r="S51" s="198" t="str">
        <f>'Convenienza Econ. - sociale '!$B21</f>
        <v>Valore residuo</v>
      </c>
      <c r="T51" s="126">
        <f>'Convenienza Econ. - sociale '!AI21</f>
        <v>0</v>
      </c>
      <c r="U51" s="126">
        <f>'Convenienza Econ. - sociale '!AJ21</f>
        <v>0</v>
      </c>
      <c r="V51" s="126">
        <f>'Convenienza Econ. - sociale '!AK21</f>
        <v>0</v>
      </c>
      <c r="W51" s="126">
        <f>'Convenienza Econ. - sociale '!AL21</f>
        <v>0</v>
      </c>
      <c r="X51" s="126">
        <f>'Convenienza Econ. - sociale '!AM21</f>
        <v>0</v>
      </c>
      <c r="Y51" s="126">
        <f>'Convenienza Econ. - sociale '!AN21</f>
        <v>0</v>
      </c>
      <c r="Z51" s="126">
        <f>'Convenienza Econ. - sociale '!AO21</f>
        <v>0</v>
      </c>
      <c r="AA51" s="126">
        <f>'Convenienza Econ. - sociale '!AP21</f>
        <v>0</v>
      </c>
      <c r="AB51" s="126">
        <f>'Convenienza Econ. - sociale '!AQ21</f>
        <v>0</v>
      </c>
      <c r="AC51" s="126">
        <f>'Convenienza Econ. - sociale '!AR21</f>
        <v>0</v>
      </c>
      <c r="AD51" s="126">
        <f>'Convenienza Econ. - sociale '!AS21</f>
        <v>0</v>
      </c>
      <c r="AE51" s="126">
        <f>'Convenienza Econ. - sociale '!AT21</f>
        <v>0</v>
      </c>
      <c r="AF51" s="126">
        <f>'Convenienza Econ. - sociale '!AU21</f>
        <v>0</v>
      </c>
      <c r="AG51" s="126">
        <f>'Convenienza Econ. - sociale '!AV21</f>
        <v>0</v>
      </c>
      <c r="AH51" s="126">
        <f>'Convenienza Econ. - sociale '!AW21</f>
        <v>-517337.99999999994</v>
      </c>
      <c r="AI51" s="126">
        <f>'Convenienza Econ. - sociale '!AX21</f>
        <v>-517337.99999999994</v>
      </c>
    </row>
    <row r="52" spans="1:35" s="21" customFormat="1" x14ac:dyDescent="0.25">
      <c r="A52" s="198" t="str">
        <f>'Sostenibilità finanziaria'!A22</f>
        <v>Totale costi</v>
      </c>
      <c r="B52" s="199">
        <f>'Sostenibilità finanziaria'!AH22</f>
        <v>69.75</v>
      </c>
      <c r="C52" s="199">
        <f>'Sostenibilità finanziaria'!AI22</f>
        <v>69.75</v>
      </c>
      <c r="D52" s="199">
        <f>'Sostenibilità finanziaria'!AJ22</f>
        <v>69.75</v>
      </c>
      <c r="E52" s="199">
        <f>'Sostenibilità finanziaria'!AK22</f>
        <v>69.75</v>
      </c>
      <c r="F52" s="199">
        <f>'Sostenibilità finanziaria'!AL22</f>
        <v>174.375</v>
      </c>
      <c r="G52" s="199">
        <f>'Sostenibilità finanziaria'!AM22</f>
        <v>69.75</v>
      </c>
      <c r="H52" s="199">
        <f>'Sostenibilità finanziaria'!AN22</f>
        <v>69.75</v>
      </c>
      <c r="I52" s="199">
        <f>'Sostenibilità finanziaria'!AO22</f>
        <v>69.75</v>
      </c>
      <c r="J52" s="199">
        <f>'Sostenibilità finanziaria'!AP22</f>
        <v>69.75</v>
      </c>
      <c r="K52" s="199">
        <f>'Sostenibilità finanziaria'!AQ22</f>
        <v>174.375</v>
      </c>
      <c r="L52" s="199">
        <f>'Sostenibilità finanziaria'!AR22</f>
        <v>69.75</v>
      </c>
      <c r="M52" s="199">
        <f>'Sostenibilità finanziaria'!AS22</f>
        <v>69.75</v>
      </c>
      <c r="N52" s="199">
        <f>'Sostenibilità finanziaria'!AT22</f>
        <v>69.75</v>
      </c>
      <c r="O52" s="199">
        <f>'Sostenibilità finanziaria'!AU22</f>
        <v>69.75</v>
      </c>
      <c r="P52" s="199">
        <f>'Sostenibilità finanziaria'!AV22</f>
        <v>-614825.625</v>
      </c>
      <c r="Q52" s="199">
        <f>'Sostenibilità finanziaria'!AW22</f>
        <v>32870329.003202006</v>
      </c>
      <c r="R52" s="109"/>
      <c r="S52" s="198" t="str">
        <f>'Convenienza Econ. - sociale '!$B22</f>
        <v>Totale costi</v>
      </c>
      <c r="T52" s="199">
        <f>'Convenienza Econ. - sociale '!AI22</f>
        <v>59.287500000000001</v>
      </c>
      <c r="U52" s="199">
        <f>'Convenienza Econ. - sociale '!AJ22</f>
        <v>59.287500000000001</v>
      </c>
      <c r="V52" s="199">
        <f>'Convenienza Econ. - sociale '!AK22</f>
        <v>59.287500000000001</v>
      </c>
      <c r="W52" s="199">
        <f>'Convenienza Econ. - sociale '!AL22</f>
        <v>59.287500000000001</v>
      </c>
      <c r="X52" s="199">
        <f>'Convenienza Econ. - sociale '!AM22</f>
        <v>147.29804999999999</v>
      </c>
      <c r="Y52" s="199">
        <f>'Convenienza Econ. - sociale '!AN22</f>
        <v>59.287500000000001</v>
      </c>
      <c r="Z52" s="199">
        <f>'Convenienza Econ. - sociale '!AO22</f>
        <v>59.287500000000001</v>
      </c>
      <c r="AA52" s="199">
        <f>'Convenienza Econ. - sociale '!AP22</f>
        <v>59.287500000000001</v>
      </c>
      <c r="AB52" s="199">
        <f>'Convenienza Econ. - sociale '!AQ22</f>
        <v>59.287500000000001</v>
      </c>
      <c r="AC52" s="199">
        <f>'Convenienza Econ. - sociale '!AR22</f>
        <v>147.29804999999999</v>
      </c>
      <c r="AD52" s="199">
        <f>'Convenienza Econ. - sociale '!AS22</f>
        <v>59.287500000000001</v>
      </c>
      <c r="AE52" s="199">
        <f>'Convenienza Econ. - sociale '!AT22</f>
        <v>59.287500000000001</v>
      </c>
      <c r="AF52" s="199">
        <f>'Convenienza Econ. - sociale '!AU22</f>
        <v>59.287500000000001</v>
      </c>
      <c r="AG52" s="199">
        <f>'Convenienza Econ. - sociale '!AV22</f>
        <v>59.287500000000001</v>
      </c>
      <c r="AH52" s="199">
        <f>'Convenienza Econ. - sociale '!AW22</f>
        <v>-517190.70194999996</v>
      </c>
      <c r="AI52" s="199">
        <f>'Convenienza Econ. - sociale '!AX22</f>
        <v>27794782.663676929</v>
      </c>
    </row>
    <row r="57" spans="1:35" s="21" customFormat="1" x14ac:dyDescent="0.25">
      <c r="A57" s="198" t="str">
        <f>'Sostenibilità finanziaria'!A29</f>
        <v>COSTI</v>
      </c>
      <c r="B57" s="199" t="str">
        <f>'Sostenibilità finanziaria'!B29</f>
        <v>Anno 1</v>
      </c>
      <c r="C57" s="199" t="str">
        <f>'Sostenibilità finanziaria'!C29</f>
        <v>Anno 2</v>
      </c>
      <c r="D57" s="199" t="str">
        <f>'Sostenibilità finanziaria'!D29</f>
        <v>Anno 3</v>
      </c>
      <c r="E57" s="199" t="str">
        <f>'Sostenibilità finanziaria'!E29</f>
        <v>Anno 4</v>
      </c>
      <c r="F57" s="199" t="str">
        <f>'Sostenibilità finanziaria'!F29</f>
        <v>Anno 5</v>
      </c>
      <c r="G57" s="199" t="str">
        <f>'Sostenibilità finanziaria'!G29</f>
        <v>Anno 6</v>
      </c>
      <c r="H57" s="199" t="str">
        <f>'Sostenibilità finanziaria'!H29</f>
        <v>Anno 7</v>
      </c>
      <c r="I57" s="199" t="str">
        <f>'Sostenibilità finanziaria'!I29</f>
        <v>Anno 8</v>
      </c>
      <c r="J57" s="199" t="str">
        <f>'Sostenibilità finanziaria'!J29</f>
        <v>Anno 9</v>
      </c>
      <c r="K57" s="199" t="str">
        <f>'Sostenibilità finanziaria'!K29</f>
        <v>Anno 10</v>
      </c>
      <c r="L57" s="199" t="str">
        <f>'Sostenibilità finanziaria'!L29</f>
        <v>Anno 11</v>
      </c>
      <c r="M57" s="199" t="str">
        <f>'Sostenibilità finanziaria'!M29</f>
        <v>Anno 12</v>
      </c>
      <c r="N57" s="199" t="str">
        <f>'Sostenibilità finanziaria'!N29</f>
        <v>Anno 13</v>
      </c>
      <c r="O57" s="199" t="str">
        <f>'Sostenibilità finanziaria'!O29</f>
        <v>Anno 14</v>
      </c>
      <c r="P57" s="199" t="str">
        <f>'Sostenibilità finanziaria'!P29</f>
        <v>Anno 15</v>
      </c>
      <c r="Q57" s="199" t="str">
        <f>'Sostenibilità finanziaria'!Q29</f>
        <v>Anno 16</v>
      </c>
      <c r="S57" s="198" t="str">
        <f>'Convenienza Econ. - sociale '!B29</f>
        <v>COSTI</v>
      </c>
      <c r="T57" s="199" t="str">
        <f>'Convenienza Econ. - sociale '!C29</f>
        <v>Anno 1</v>
      </c>
      <c r="U57" s="199" t="str">
        <f>'Convenienza Econ. - sociale '!D29</f>
        <v>Anno 2</v>
      </c>
      <c r="V57" s="199" t="str">
        <f>'Convenienza Econ. - sociale '!E29</f>
        <v>Anno 3</v>
      </c>
      <c r="W57" s="199" t="str">
        <f>'Convenienza Econ. - sociale '!F29</f>
        <v>Anno 4</v>
      </c>
      <c r="X57" s="199" t="str">
        <f>'Convenienza Econ. - sociale '!G29</f>
        <v>Anno 5</v>
      </c>
      <c r="Y57" s="199" t="str">
        <f>'Convenienza Econ. - sociale '!H29</f>
        <v>Anno 6</v>
      </c>
      <c r="Z57" s="199" t="str">
        <f>'Convenienza Econ. - sociale '!I29</f>
        <v>Anno 7</v>
      </c>
      <c r="AA57" s="199" t="str">
        <f>'Convenienza Econ. - sociale '!J29</f>
        <v>Anno 8</v>
      </c>
      <c r="AB57" s="199" t="str">
        <f>'Convenienza Econ. - sociale '!K29</f>
        <v>Anno 9</v>
      </c>
      <c r="AC57" s="199" t="str">
        <f>'Convenienza Econ. - sociale '!L29</f>
        <v>Anno 10</v>
      </c>
      <c r="AD57" s="199" t="str">
        <f>'Convenienza Econ. - sociale '!M29</f>
        <v>Anno 11</v>
      </c>
      <c r="AE57" s="199" t="str">
        <f>'Convenienza Econ. - sociale '!N29</f>
        <v>Anno 12</v>
      </c>
      <c r="AF57" s="199" t="str">
        <f>'Convenienza Econ. - sociale '!O29</f>
        <v>Anno 13</v>
      </c>
      <c r="AG57" s="199" t="str">
        <f>'Convenienza Econ. - sociale '!P29</f>
        <v>Anno 14</v>
      </c>
      <c r="AH57" s="199" t="str">
        <f>'Convenienza Econ. - sociale '!Q29</f>
        <v>Anno 15</v>
      </c>
      <c r="AI57" s="199" t="str">
        <f>'Convenienza Econ. - sociale '!R29</f>
        <v>Anno 16</v>
      </c>
    </row>
    <row r="58" spans="1:35" x14ac:dyDescent="0.25">
      <c r="A58" s="190" t="str">
        <f>'Sostenibilità finanziaria'!A30</f>
        <v>Personale (gestione esterna)</v>
      </c>
      <c r="B58" s="126">
        <f>'Sostenibilità finanziaria'!B30</f>
        <v>0</v>
      </c>
      <c r="C58" s="126">
        <f>'Sostenibilità finanziaria'!C30</f>
        <v>0</v>
      </c>
      <c r="D58" s="126">
        <f>'Sostenibilità finanziaria'!D30</f>
        <v>0</v>
      </c>
      <c r="E58" s="126">
        <f>'Sostenibilità finanziaria'!E30</f>
        <v>0</v>
      </c>
      <c r="F58" s="126">
        <f>'Sostenibilità finanziaria'!F30</f>
        <v>0</v>
      </c>
      <c r="G58" s="126">
        <f>'Sostenibilità finanziaria'!G30</f>
        <v>0</v>
      </c>
      <c r="H58" s="126">
        <f>'Sostenibilità finanziaria'!H30</f>
        <v>0</v>
      </c>
      <c r="I58" s="126">
        <f>'Sostenibilità finanziaria'!I30</f>
        <v>0</v>
      </c>
      <c r="J58" s="126">
        <f>'Sostenibilità finanziaria'!J30</f>
        <v>0</v>
      </c>
      <c r="K58" s="126">
        <f>'Sostenibilità finanziaria'!K30</f>
        <v>0</v>
      </c>
      <c r="L58" s="126">
        <f>'Sostenibilità finanziaria'!L30</f>
        <v>0</v>
      </c>
      <c r="M58" s="126">
        <f>'Sostenibilità finanziaria'!M30</f>
        <v>0</v>
      </c>
      <c r="N58" s="126">
        <f>'Sostenibilità finanziaria'!N30</f>
        <v>0</v>
      </c>
      <c r="O58" s="126">
        <f>'Sostenibilità finanziaria'!O30</f>
        <v>0</v>
      </c>
      <c r="P58" s="126">
        <f>'Sostenibilità finanziaria'!P30</f>
        <v>0</v>
      </c>
      <c r="Q58" s="126">
        <f>'Sostenibilità finanziaria'!Q30</f>
        <v>0</v>
      </c>
      <c r="R58"/>
      <c r="S58" s="198" t="str">
        <f>'Convenienza Econ. - sociale '!B30</f>
        <v>Personale (gestione esterna)</v>
      </c>
      <c r="T58" s="126">
        <f>'Convenienza Econ. - sociale '!C30</f>
        <v>0</v>
      </c>
      <c r="U58" s="126">
        <f>'Convenienza Econ. - sociale '!D30</f>
        <v>0</v>
      </c>
      <c r="V58" s="126">
        <f>'Convenienza Econ. - sociale '!E30</f>
        <v>0</v>
      </c>
      <c r="W58" s="126">
        <f>'Convenienza Econ. - sociale '!F30</f>
        <v>0</v>
      </c>
      <c r="X58" s="126">
        <f>'Convenienza Econ. - sociale '!G30</f>
        <v>0</v>
      </c>
      <c r="Y58" s="126">
        <f>'Convenienza Econ. - sociale '!H30</f>
        <v>0</v>
      </c>
      <c r="Z58" s="126">
        <f>'Convenienza Econ. - sociale '!I30</f>
        <v>0</v>
      </c>
      <c r="AA58" s="126">
        <f>'Convenienza Econ. - sociale '!J30</f>
        <v>0</v>
      </c>
      <c r="AB58" s="126">
        <f>'Convenienza Econ. - sociale '!K30</f>
        <v>0</v>
      </c>
      <c r="AC58" s="126">
        <f>'Convenienza Econ. - sociale '!L30</f>
        <v>0</v>
      </c>
      <c r="AD58" s="126">
        <f>'Convenienza Econ. - sociale '!M30</f>
        <v>0</v>
      </c>
      <c r="AE58" s="126">
        <f>'Convenienza Econ. - sociale '!N30</f>
        <v>0</v>
      </c>
      <c r="AF58" s="126">
        <f>'Convenienza Econ. - sociale '!O30</f>
        <v>0</v>
      </c>
      <c r="AG58" s="126">
        <f>'Convenienza Econ. - sociale '!P30</f>
        <v>0</v>
      </c>
      <c r="AH58" s="126">
        <f>'Convenienza Econ. - sociale '!Q30</f>
        <v>0</v>
      </c>
      <c r="AI58" s="126">
        <f>'Convenienza Econ. - sociale '!R30</f>
        <v>0</v>
      </c>
    </row>
    <row r="59" spans="1:35" x14ac:dyDescent="0.25">
      <c r="A59" s="190" t="str">
        <f>'Sostenibilità finanziaria'!A31</f>
        <v>Acquisti</v>
      </c>
      <c r="B59" s="126">
        <f>'Sostenibilità finanziaria'!B31</f>
        <v>0</v>
      </c>
      <c r="C59" s="126">
        <f>'Sostenibilità finanziaria'!C31</f>
        <v>0</v>
      </c>
      <c r="D59" s="126">
        <f>'Sostenibilità finanziaria'!D31</f>
        <v>0</v>
      </c>
      <c r="E59" s="126">
        <f>'Sostenibilità finanziaria'!E31</f>
        <v>0</v>
      </c>
      <c r="F59" s="126">
        <f>'Sostenibilità finanziaria'!F31</f>
        <v>0</v>
      </c>
      <c r="G59" s="126">
        <f>'Sostenibilità finanziaria'!G31</f>
        <v>0</v>
      </c>
      <c r="H59" s="126">
        <f>'Sostenibilità finanziaria'!H31</f>
        <v>0</v>
      </c>
      <c r="I59" s="126">
        <f>'Sostenibilità finanziaria'!I31</f>
        <v>0</v>
      </c>
      <c r="J59" s="126">
        <f>'Sostenibilità finanziaria'!J31</f>
        <v>0</v>
      </c>
      <c r="K59" s="126">
        <f>'Sostenibilità finanziaria'!K31</f>
        <v>0</v>
      </c>
      <c r="L59" s="126">
        <f>'Sostenibilità finanziaria'!L31</f>
        <v>0</v>
      </c>
      <c r="M59" s="126">
        <f>'Sostenibilità finanziaria'!M31</f>
        <v>0</v>
      </c>
      <c r="N59" s="126">
        <f>'Sostenibilità finanziaria'!N31</f>
        <v>0</v>
      </c>
      <c r="O59" s="126">
        <f>'Sostenibilità finanziaria'!O31</f>
        <v>0</v>
      </c>
      <c r="P59" s="126">
        <f>'Sostenibilità finanziaria'!P31</f>
        <v>0</v>
      </c>
      <c r="Q59" s="126">
        <f>'Sostenibilità finanziaria'!Q31</f>
        <v>0</v>
      </c>
      <c r="R59"/>
      <c r="S59" s="198" t="str">
        <f>'Convenienza Econ. - sociale '!B31</f>
        <v>Acquisti</v>
      </c>
      <c r="T59" s="126">
        <f>'Convenienza Econ. - sociale '!C31</f>
        <v>0</v>
      </c>
      <c r="U59" s="126">
        <f>'Convenienza Econ. - sociale '!D31</f>
        <v>0</v>
      </c>
      <c r="V59" s="126">
        <f>'Convenienza Econ. - sociale '!E31</f>
        <v>0</v>
      </c>
      <c r="W59" s="126">
        <f>'Convenienza Econ. - sociale '!F31</f>
        <v>0</v>
      </c>
      <c r="X59" s="126">
        <f>'Convenienza Econ. - sociale '!G31</f>
        <v>0</v>
      </c>
      <c r="Y59" s="126">
        <f>'Convenienza Econ. - sociale '!H31</f>
        <v>0</v>
      </c>
      <c r="Z59" s="126">
        <f>'Convenienza Econ. - sociale '!I31</f>
        <v>0</v>
      </c>
      <c r="AA59" s="126">
        <f>'Convenienza Econ. - sociale '!J31</f>
        <v>0</v>
      </c>
      <c r="AB59" s="126">
        <f>'Convenienza Econ. - sociale '!K31</f>
        <v>0</v>
      </c>
      <c r="AC59" s="126">
        <f>'Convenienza Econ. - sociale '!L31</f>
        <v>0</v>
      </c>
      <c r="AD59" s="126">
        <f>'Convenienza Econ. - sociale '!M31</f>
        <v>0</v>
      </c>
      <c r="AE59" s="126">
        <f>'Convenienza Econ. - sociale '!N31</f>
        <v>0</v>
      </c>
      <c r="AF59" s="126">
        <f>'Convenienza Econ. - sociale '!O31</f>
        <v>0</v>
      </c>
      <c r="AG59" s="126">
        <f>'Convenienza Econ. - sociale '!P31</f>
        <v>0</v>
      </c>
      <c r="AH59" s="126">
        <f>'Convenienza Econ. - sociale '!Q31</f>
        <v>0</v>
      </c>
      <c r="AI59" s="126">
        <f>'Convenienza Econ. - sociale '!R31</f>
        <v>0</v>
      </c>
    </row>
    <row r="60" spans="1:35" x14ac:dyDescent="0.25">
      <c r="A60" s="190" t="str">
        <f>'Sostenibilità finanziaria'!A32</f>
        <v>Manutenzione ordinaria</v>
      </c>
      <c r="B60" s="126">
        <f>'Sostenibilità finanziaria'!B32</f>
        <v>0</v>
      </c>
      <c r="C60" s="126">
        <f>'Sostenibilità finanziaria'!C32</f>
        <v>0</v>
      </c>
      <c r="D60" s="126">
        <f>'Sostenibilità finanziaria'!D32</f>
        <v>0</v>
      </c>
      <c r="E60" s="126">
        <f>'Sostenibilità finanziaria'!E32</f>
        <v>0</v>
      </c>
      <c r="F60" s="126">
        <f>'Sostenibilità finanziaria'!F32</f>
        <v>0</v>
      </c>
      <c r="G60" s="126">
        <f>'Sostenibilità finanziaria'!G32</f>
        <v>0</v>
      </c>
      <c r="H60" s="126">
        <f>'Sostenibilità finanziaria'!H32</f>
        <v>0</v>
      </c>
      <c r="I60" s="126">
        <f>'Sostenibilità finanziaria'!I32</f>
        <v>0</v>
      </c>
      <c r="J60" s="126">
        <f>'Sostenibilità finanziaria'!J32</f>
        <v>0</v>
      </c>
      <c r="K60" s="126">
        <f>'Sostenibilità finanziaria'!K32</f>
        <v>0</v>
      </c>
      <c r="L60" s="126">
        <f>'Sostenibilità finanziaria'!L32</f>
        <v>0</v>
      </c>
      <c r="M60" s="126">
        <f>'Sostenibilità finanziaria'!M32</f>
        <v>0</v>
      </c>
      <c r="N60" s="126">
        <f>'Sostenibilità finanziaria'!N32</f>
        <v>0</v>
      </c>
      <c r="O60" s="126">
        <f>'Sostenibilità finanziaria'!O32</f>
        <v>0</v>
      </c>
      <c r="P60" s="126">
        <f>'Sostenibilità finanziaria'!P32</f>
        <v>0</v>
      </c>
      <c r="Q60" s="126">
        <f>'Sostenibilità finanziaria'!Q32</f>
        <v>0</v>
      </c>
      <c r="R60"/>
      <c r="S60" s="198" t="str">
        <f>'Convenienza Econ. - sociale '!B32</f>
        <v>Manutenzione ordinaria</v>
      </c>
      <c r="T60" s="126">
        <f>'Convenienza Econ. - sociale '!C32</f>
        <v>0</v>
      </c>
      <c r="U60" s="126">
        <f>'Convenienza Econ. - sociale '!D32</f>
        <v>0</v>
      </c>
      <c r="V60" s="126">
        <f>'Convenienza Econ. - sociale '!E32</f>
        <v>0</v>
      </c>
      <c r="W60" s="126">
        <f>'Convenienza Econ. - sociale '!F32</f>
        <v>0</v>
      </c>
      <c r="X60" s="126">
        <f>'Convenienza Econ. - sociale '!G32</f>
        <v>0</v>
      </c>
      <c r="Y60" s="126">
        <f>'Convenienza Econ. - sociale '!H32</f>
        <v>0</v>
      </c>
      <c r="Z60" s="126">
        <f>'Convenienza Econ. - sociale '!I32</f>
        <v>0</v>
      </c>
      <c r="AA60" s="126">
        <f>'Convenienza Econ. - sociale '!J32</f>
        <v>0</v>
      </c>
      <c r="AB60" s="126">
        <f>'Convenienza Econ. - sociale '!K32</f>
        <v>0</v>
      </c>
      <c r="AC60" s="126">
        <f>'Convenienza Econ. - sociale '!L32</f>
        <v>0</v>
      </c>
      <c r="AD60" s="126">
        <f>'Convenienza Econ. - sociale '!M32</f>
        <v>0</v>
      </c>
      <c r="AE60" s="126">
        <f>'Convenienza Econ. - sociale '!N32</f>
        <v>0</v>
      </c>
      <c r="AF60" s="126">
        <f>'Convenienza Econ. - sociale '!O32</f>
        <v>0</v>
      </c>
      <c r="AG60" s="126">
        <f>'Convenienza Econ. - sociale '!P32</f>
        <v>0</v>
      </c>
      <c r="AH60" s="126">
        <f>'Convenienza Econ. - sociale '!Q32</f>
        <v>0</v>
      </c>
      <c r="AI60" s="126">
        <f>'Convenienza Econ. - sociale '!R32</f>
        <v>0</v>
      </c>
    </row>
    <row r="61" spans="1:35" x14ac:dyDescent="0.25">
      <c r="A61" s="190" t="str">
        <f>'Sostenibilità finanziaria'!A33</f>
        <v>Manutenzione straordinaria</v>
      </c>
      <c r="B61" s="126">
        <f>'Sostenibilità finanziaria'!B33</f>
        <v>0</v>
      </c>
      <c r="C61" s="126">
        <f>'Sostenibilità finanziaria'!C33</f>
        <v>0</v>
      </c>
      <c r="D61" s="126">
        <f>'Sostenibilità finanziaria'!D33</f>
        <v>0</v>
      </c>
      <c r="E61" s="126">
        <f>'Sostenibilità finanziaria'!E33</f>
        <v>0</v>
      </c>
      <c r="F61" s="126">
        <f>'Sostenibilità finanziaria'!F33</f>
        <v>0</v>
      </c>
      <c r="G61" s="126">
        <f>'Sostenibilità finanziaria'!G33</f>
        <v>0</v>
      </c>
      <c r="H61" s="126">
        <f>'Sostenibilità finanziaria'!H33</f>
        <v>0</v>
      </c>
      <c r="I61" s="126">
        <f>'Sostenibilità finanziaria'!I33</f>
        <v>0</v>
      </c>
      <c r="J61" s="126">
        <f>'Sostenibilità finanziaria'!J33</f>
        <v>0</v>
      </c>
      <c r="K61" s="126">
        <f>'Sostenibilità finanziaria'!K33</f>
        <v>0</v>
      </c>
      <c r="L61" s="126">
        <f>'Sostenibilità finanziaria'!L33</f>
        <v>0</v>
      </c>
      <c r="M61" s="126">
        <f>'Sostenibilità finanziaria'!M33</f>
        <v>0</v>
      </c>
      <c r="N61" s="126">
        <f>'Sostenibilità finanziaria'!N33</f>
        <v>0</v>
      </c>
      <c r="O61" s="126">
        <f>'Sostenibilità finanziaria'!O33</f>
        <v>0</v>
      </c>
      <c r="P61" s="126">
        <f>'Sostenibilità finanziaria'!P33</f>
        <v>0</v>
      </c>
      <c r="Q61" s="126">
        <f>'Sostenibilità finanziaria'!Q33</f>
        <v>0</v>
      </c>
      <c r="R61"/>
      <c r="S61" s="198" t="str">
        <f>'Convenienza Econ. - sociale '!B33</f>
        <v>Manutenzione straordinaria</v>
      </c>
      <c r="T61" s="126">
        <f>'Convenienza Econ. - sociale '!C33</f>
        <v>0</v>
      </c>
      <c r="U61" s="126">
        <f>'Convenienza Econ. - sociale '!D33</f>
        <v>0</v>
      </c>
      <c r="V61" s="126">
        <f>'Convenienza Econ. - sociale '!E33</f>
        <v>0</v>
      </c>
      <c r="W61" s="126">
        <f>'Convenienza Econ. - sociale '!F33</f>
        <v>0</v>
      </c>
      <c r="X61" s="126">
        <f>'Convenienza Econ. - sociale '!G33</f>
        <v>0</v>
      </c>
      <c r="Y61" s="126">
        <f>'Convenienza Econ. - sociale '!H33</f>
        <v>0</v>
      </c>
      <c r="Z61" s="126">
        <f>'Convenienza Econ. - sociale '!I33</f>
        <v>0</v>
      </c>
      <c r="AA61" s="126">
        <f>'Convenienza Econ. - sociale '!J33</f>
        <v>0</v>
      </c>
      <c r="AB61" s="126">
        <f>'Convenienza Econ. - sociale '!K33</f>
        <v>0</v>
      </c>
      <c r="AC61" s="126">
        <f>'Convenienza Econ. - sociale '!L33</f>
        <v>0</v>
      </c>
      <c r="AD61" s="126">
        <f>'Convenienza Econ. - sociale '!M33</f>
        <v>0</v>
      </c>
      <c r="AE61" s="126">
        <f>'Convenienza Econ. - sociale '!N33</f>
        <v>0</v>
      </c>
      <c r="AF61" s="126">
        <f>'Convenienza Econ. - sociale '!O33</f>
        <v>0</v>
      </c>
      <c r="AG61" s="126">
        <f>'Convenienza Econ. - sociale '!P33</f>
        <v>0</v>
      </c>
      <c r="AH61" s="126">
        <f>'Convenienza Econ. - sociale '!Q33</f>
        <v>0</v>
      </c>
      <c r="AI61" s="126">
        <f>'Convenienza Econ. - sociale '!R33</f>
        <v>0</v>
      </c>
    </row>
    <row r="62" spans="1:35" x14ac:dyDescent="0.25">
      <c r="A62" s="190" t="str">
        <f>'Sostenibilità finanziaria'!A34</f>
        <v>Utenze</v>
      </c>
      <c r="B62" s="126">
        <f>'Sostenibilità finanziaria'!B34</f>
        <v>0</v>
      </c>
      <c r="C62" s="126">
        <f>'Sostenibilità finanziaria'!C34</f>
        <v>0</v>
      </c>
      <c r="D62" s="126">
        <f>'Sostenibilità finanziaria'!D34</f>
        <v>0</v>
      </c>
      <c r="E62" s="126">
        <f>'Sostenibilità finanziaria'!E34</f>
        <v>0</v>
      </c>
      <c r="F62" s="126">
        <f>'Sostenibilità finanziaria'!F34</f>
        <v>0</v>
      </c>
      <c r="G62" s="126">
        <f>'Sostenibilità finanziaria'!G34</f>
        <v>0</v>
      </c>
      <c r="H62" s="126">
        <f>'Sostenibilità finanziaria'!H34</f>
        <v>0</v>
      </c>
      <c r="I62" s="126">
        <f>'Sostenibilità finanziaria'!I34</f>
        <v>0</v>
      </c>
      <c r="J62" s="126">
        <f>'Sostenibilità finanziaria'!J34</f>
        <v>0</v>
      </c>
      <c r="K62" s="126">
        <f>'Sostenibilità finanziaria'!K34</f>
        <v>0</v>
      </c>
      <c r="L62" s="126">
        <f>'Sostenibilità finanziaria'!L34</f>
        <v>0</v>
      </c>
      <c r="M62" s="126">
        <f>'Sostenibilità finanziaria'!M34</f>
        <v>0</v>
      </c>
      <c r="N62" s="126">
        <f>'Sostenibilità finanziaria'!N34</f>
        <v>0</v>
      </c>
      <c r="O62" s="126">
        <f>'Sostenibilità finanziaria'!O34</f>
        <v>0</v>
      </c>
      <c r="P62" s="126">
        <f>'Sostenibilità finanziaria'!P34</f>
        <v>0</v>
      </c>
      <c r="Q62" s="126">
        <f>'Sostenibilità finanziaria'!Q34</f>
        <v>0</v>
      </c>
      <c r="R62"/>
      <c r="S62" s="198" t="str">
        <f>'Convenienza Econ. - sociale '!B34</f>
        <v>Utenze</v>
      </c>
      <c r="T62" s="126">
        <f>'Convenienza Econ. - sociale '!C34</f>
        <v>0</v>
      </c>
      <c r="U62" s="126">
        <f>'Convenienza Econ. - sociale '!D34</f>
        <v>0</v>
      </c>
      <c r="V62" s="126">
        <f>'Convenienza Econ. - sociale '!E34</f>
        <v>0</v>
      </c>
      <c r="W62" s="126">
        <f>'Convenienza Econ. - sociale '!F34</f>
        <v>0</v>
      </c>
      <c r="X62" s="126">
        <f>'Convenienza Econ. - sociale '!G34</f>
        <v>0</v>
      </c>
      <c r="Y62" s="126">
        <f>'Convenienza Econ. - sociale '!H34</f>
        <v>0</v>
      </c>
      <c r="Z62" s="126">
        <f>'Convenienza Econ. - sociale '!I34</f>
        <v>0</v>
      </c>
      <c r="AA62" s="126">
        <f>'Convenienza Econ. - sociale '!J34</f>
        <v>0</v>
      </c>
      <c r="AB62" s="126">
        <f>'Convenienza Econ. - sociale '!K34</f>
        <v>0</v>
      </c>
      <c r="AC62" s="126">
        <f>'Convenienza Econ. - sociale '!L34</f>
        <v>0</v>
      </c>
      <c r="AD62" s="126">
        <f>'Convenienza Econ. - sociale '!M34</f>
        <v>0</v>
      </c>
      <c r="AE62" s="126">
        <f>'Convenienza Econ. - sociale '!N34</f>
        <v>0</v>
      </c>
      <c r="AF62" s="126">
        <f>'Convenienza Econ. - sociale '!O34</f>
        <v>0</v>
      </c>
      <c r="AG62" s="126">
        <f>'Convenienza Econ. - sociale '!P34</f>
        <v>0</v>
      </c>
      <c r="AH62" s="126">
        <f>'Convenienza Econ. - sociale '!Q34</f>
        <v>0</v>
      </c>
      <c r="AI62" s="126">
        <f>'Convenienza Econ. - sociale '!R34</f>
        <v>0</v>
      </c>
    </row>
    <row r="63" spans="1:35" x14ac:dyDescent="0.25">
      <c r="A63" s="190" t="str">
        <f>'Sostenibilità finanziaria'!A35</f>
        <v>Spese generali</v>
      </c>
      <c r="B63" s="126">
        <f>'Sostenibilità finanziaria'!B35</f>
        <v>0</v>
      </c>
      <c r="C63" s="126">
        <f>'Sostenibilità finanziaria'!C35</f>
        <v>0</v>
      </c>
      <c r="D63" s="126">
        <f>'Sostenibilità finanziaria'!D35</f>
        <v>0</v>
      </c>
      <c r="E63" s="126">
        <f>'Sostenibilità finanziaria'!E35</f>
        <v>0</v>
      </c>
      <c r="F63" s="126">
        <f>'Sostenibilità finanziaria'!F35</f>
        <v>0</v>
      </c>
      <c r="G63" s="126">
        <f>'Sostenibilità finanziaria'!G35</f>
        <v>0</v>
      </c>
      <c r="H63" s="126">
        <f>'Sostenibilità finanziaria'!H35</f>
        <v>0</v>
      </c>
      <c r="I63" s="126">
        <f>'Sostenibilità finanziaria'!I35</f>
        <v>0</v>
      </c>
      <c r="J63" s="126">
        <f>'Sostenibilità finanziaria'!J35</f>
        <v>0</v>
      </c>
      <c r="K63" s="126">
        <f>'Sostenibilità finanziaria'!K35</f>
        <v>0</v>
      </c>
      <c r="L63" s="126">
        <f>'Sostenibilità finanziaria'!L35</f>
        <v>0</v>
      </c>
      <c r="M63" s="126">
        <f>'Sostenibilità finanziaria'!M35</f>
        <v>0</v>
      </c>
      <c r="N63" s="126">
        <f>'Sostenibilità finanziaria'!N35</f>
        <v>0</v>
      </c>
      <c r="O63" s="126">
        <f>'Sostenibilità finanziaria'!O35</f>
        <v>0</v>
      </c>
      <c r="P63" s="126">
        <f>'Sostenibilità finanziaria'!P35</f>
        <v>0</v>
      </c>
      <c r="Q63" s="126">
        <f>'Sostenibilità finanziaria'!Q35</f>
        <v>0</v>
      </c>
      <c r="R63"/>
      <c r="S63" s="198" t="str">
        <f>'Convenienza Econ. - sociale '!B35</f>
        <v>Spese generali</v>
      </c>
      <c r="T63" s="126">
        <f>'Convenienza Econ. - sociale '!C35</f>
        <v>0</v>
      </c>
      <c r="U63" s="126">
        <f>'Convenienza Econ. - sociale '!D35</f>
        <v>0</v>
      </c>
      <c r="V63" s="126">
        <f>'Convenienza Econ. - sociale '!E35</f>
        <v>0</v>
      </c>
      <c r="W63" s="126">
        <f>'Convenienza Econ. - sociale '!F35</f>
        <v>0</v>
      </c>
      <c r="X63" s="126">
        <f>'Convenienza Econ. - sociale '!G35</f>
        <v>0</v>
      </c>
      <c r="Y63" s="126">
        <f>'Convenienza Econ. - sociale '!H35</f>
        <v>0</v>
      </c>
      <c r="Z63" s="126">
        <f>'Convenienza Econ. - sociale '!I35</f>
        <v>0</v>
      </c>
      <c r="AA63" s="126">
        <f>'Convenienza Econ. - sociale '!J35</f>
        <v>0</v>
      </c>
      <c r="AB63" s="126">
        <f>'Convenienza Econ. - sociale '!K35</f>
        <v>0</v>
      </c>
      <c r="AC63" s="126">
        <f>'Convenienza Econ. - sociale '!L35</f>
        <v>0</v>
      </c>
      <c r="AD63" s="126">
        <f>'Convenienza Econ. - sociale '!M35</f>
        <v>0</v>
      </c>
      <c r="AE63" s="126">
        <f>'Convenienza Econ. - sociale '!N35</f>
        <v>0</v>
      </c>
      <c r="AF63" s="126">
        <f>'Convenienza Econ. - sociale '!O35</f>
        <v>0</v>
      </c>
      <c r="AG63" s="126">
        <f>'Convenienza Econ. - sociale '!P35</f>
        <v>0</v>
      </c>
      <c r="AH63" s="126">
        <f>'Convenienza Econ. - sociale '!Q35</f>
        <v>0</v>
      </c>
      <c r="AI63" s="126">
        <f>'Convenienza Econ. - sociale '!R35</f>
        <v>0</v>
      </c>
    </row>
    <row r="64" spans="1:35" x14ac:dyDescent="0.25">
      <c r="A64" s="190" t="str">
        <f>'Sostenibilità finanziaria'!A36</f>
        <v>Altri costi</v>
      </c>
      <c r="B64" s="126">
        <f>'Sostenibilità finanziaria'!B36</f>
        <v>2921616.4745795866</v>
      </c>
      <c r="C64" s="126">
        <f>'Sostenibilità finanziaria'!C36</f>
        <v>2921616.4745795866</v>
      </c>
      <c r="D64" s="126">
        <f>'Sostenibilità finanziaria'!D36</f>
        <v>2921616.4745795866</v>
      </c>
      <c r="E64" s="126">
        <f>'Sostenibilità finanziaria'!E36</f>
        <v>2921616.4745795866</v>
      </c>
      <c r="F64" s="126">
        <f>'Sostenibilità finanziaria'!F36</f>
        <v>2921616.4745795866</v>
      </c>
      <c r="G64" s="126">
        <f>'Sostenibilità finanziaria'!G36</f>
        <v>2921616.4745795866</v>
      </c>
      <c r="H64" s="126">
        <f>'Sostenibilità finanziaria'!H36</f>
        <v>2921616.4745795866</v>
      </c>
      <c r="I64" s="126">
        <f>'Sostenibilità finanziaria'!I36</f>
        <v>2921616.4745795866</v>
      </c>
      <c r="J64" s="126">
        <f>'Sostenibilità finanziaria'!J36</f>
        <v>2921616.4745795866</v>
      </c>
      <c r="K64" s="126">
        <f>'Sostenibilità finanziaria'!K36</f>
        <v>2921616.4745795866</v>
      </c>
      <c r="L64" s="126">
        <f>'Sostenibilità finanziaria'!L36</f>
        <v>2921616.4745795866</v>
      </c>
      <c r="M64" s="126">
        <f>'Sostenibilità finanziaria'!M36</f>
        <v>2921616.4745795866</v>
      </c>
      <c r="N64" s="126">
        <f>'Sostenibilità finanziaria'!N36</f>
        <v>2921616.4745795866</v>
      </c>
      <c r="O64" s="126">
        <f>'Sostenibilità finanziaria'!O36</f>
        <v>2921616.4745795866</v>
      </c>
      <c r="P64" s="126">
        <f>'Sostenibilità finanziaria'!P36</f>
        <v>2921616.4745795866</v>
      </c>
      <c r="Q64" s="126">
        <f>'Sostenibilità finanziaria'!Q36</f>
        <v>2921616.4745795866</v>
      </c>
      <c r="R64"/>
      <c r="S64" s="198" t="str">
        <f>'Convenienza Econ. - sociale '!B36</f>
        <v>Altri costi</v>
      </c>
      <c r="T64" s="126">
        <f>'Convenienza Econ. - sociale '!C36</f>
        <v>2496813.4391757147</v>
      </c>
      <c r="U64" s="126">
        <f>'Convenienza Econ. - sociale '!D36</f>
        <v>2496813.4391757147</v>
      </c>
      <c r="V64" s="126">
        <f>'Convenienza Econ. - sociale '!E36</f>
        <v>2496813.4391757147</v>
      </c>
      <c r="W64" s="126">
        <f>'Convenienza Econ. - sociale '!F36</f>
        <v>2496813.4391757147</v>
      </c>
      <c r="X64" s="126">
        <f>'Convenienza Econ. - sociale '!G36</f>
        <v>2496813.4391757147</v>
      </c>
      <c r="Y64" s="126">
        <f>'Convenienza Econ. - sociale '!H36</f>
        <v>2496813.4391757147</v>
      </c>
      <c r="Z64" s="126">
        <f>'Convenienza Econ. - sociale '!I36</f>
        <v>2496813.4391757147</v>
      </c>
      <c r="AA64" s="126">
        <f>'Convenienza Econ. - sociale '!J36</f>
        <v>2496813.4391757147</v>
      </c>
      <c r="AB64" s="126">
        <f>'Convenienza Econ. - sociale '!K36</f>
        <v>2496813.4391757147</v>
      </c>
      <c r="AC64" s="126">
        <f>'Convenienza Econ. - sociale '!L36</f>
        <v>2496813.4391757147</v>
      </c>
      <c r="AD64" s="126">
        <f>'Convenienza Econ. - sociale '!M36</f>
        <v>2496813.4391757147</v>
      </c>
      <c r="AE64" s="126">
        <f>'Convenienza Econ. - sociale '!N36</f>
        <v>2496813.4391757147</v>
      </c>
      <c r="AF64" s="126">
        <f>'Convenienza Econ. - sociale '!O36</f>
        <v>2496813.4391757147</v>
      </c>
      <c r="AG64" s="126">
        <f>'Convenienza Econ. - sociale '!P36</f>
        <v>2496813.4391757147</v>
      </c>
      <c r="AH64" s="126">
        <f>'Convenienza Econ. - sociale '!Q36</f>
        <v>2496813.4391757147</v>
      </c>
      <c r="AI64" s="126">
        <f>'Convenienza Econ. - sociale '!R36</f>
        <v>2496813.4391757147</v>
      </c>
    </row>
    <row r="65" spans="1:35" x14ac:dyDescent="0.25">
      <c r="A65" s="190" t="str">
        <f>'Sostenibilità finanziaria'!A37</f>
        <v>Costi ambientali sociali</v>
      </c>
      <c r="B65" s="126">
        <f>'Sostenibilità finanziaria'!B37</f>
        <v>0</v>
      </c>
      <c r="C65" s="126">
        <f>'Sostenibilità finanziaria'!C37</f>
        <v>0</v>
      </c>
      <c r="D65" s="126">
        <f>'Sostenibilità finanziaria'!D37</f>
        <v>0</v>
      </c>
      <c r="E65" s="126">
        <f>'Sostenibilità finanziaria'!E37</f>
        <v>0</v>
      </c>
      <c r="F65" s="126">
        <f>'Sostenibilità finanziaria'!F37</f>
        <v>0</v>
      </c>
      <c r="G65" s="126">
        <f>'Sostenibilità finanziaria'!G37</f>
        <v>0</v>
      </c>
      <c r="H65" s="126">
        <f>'Sostenibilità finanziaria'!H37</f>
        <v>0</v>
      </c>
      <c r="I65" s="126">
        <f>'Sostenibilità finanziaria'!I37</f>
        <v>0</v>
      </c>
      <c r="J65" s="126">
        <f>'Sostenibilità finanziaria'!J37</f>
        <v>0</v>
      </c>
      <c r="K65" s="126">
        <f>'Sostenibilità finanziaria'!K37</f>
        <v>0</v>
      </c>
      <c r="L65" s="126">
        <f>'Sostenibilità finanziaria'!L37</f>
        <v>0</v>
      </c>
      <c r="M65" s="126">
        <f>'Sostenibilità finanziaria'!M37</f>
        <v>0</v>
      </c>
      <c r="N65" s="126">
        <f>'Sostenibilità finanziaria'!N37</f>
        <v>0</v>
      </c>
      <c r="O65" s="126">
        <f>'Sostenibilità finanziaria'!O37</f>
        <v>0</v>
      </c>
      <c r="P65" s="126">
        <f>'Sostenibilità finanziaria'!P37</f>
        <v>0</v>
      </c>
      <c r="Q65" s="126">
        <f>'Sostenibilità finanziaria'!Q37</f>
        <v>0</v>
      </c>
      <c r="R65"/>
      <c r="S65" s="198" t="str">
        <f>'Convenienza Econ. - sociale '!B37</f>
        <v>Costi ambientali sociali</v>
      </c>
      <c r="T65" s="126">
        <f>'Convenienza Econ. - sociale '!C37</f>
        <v>0</v>
      </c>
      <c r="U65" s="126">
        <f>'Convenienza Econ. - sociale '!D37</f>
        <v>0</v>
      </c>
      <c r="V65" s="126">
        <f>'Convenienza Econ. - sociale '!E37</f>
        <v>0</v>
      </c>
      <c r="W65" s="126">
        <f>'Convenienza Econ. - sociale '!F37</f>
        <v>0</v>
      </c>
      <c r="X65" s="126">
        <f>'Convenienza Econ. - sociale '!G37</f>
        <v>0</v>
      </c>
      <c r="Y65" s="126">
        <f>'Convenienza Econ. - sociale '!H37</f>
        <v>0</v>
      </c>
      <c r="Z65" s="126">
        <f>'Convenienza Econ. - sociale '!I37</f>
        <v>0</v>
      </c>
      <c r="AA65" s="126">
        <f>'Convenienza Econ. - sociale '!J37</f>
        <v>0</v>
      </c>
      <c r="AB65" s="126">
        <f>'Convenienza Econ. - sociale '!K37</f>
        <v>0</v>
      </c>
      <c r="AC65" s="126">
        <f>'Convenienza Econ. - sociale '!L37</f>
        <v>0</v>
      </c>
      <c r="AD65" s="126">
        <f>'Convenienza Econ. - sociale '!M37</f>
        <v>0</v>
      </c>
      <c r="AE65" s="126">
        <f>'Convenienza Econ. - sociale '!N37</f>
        <v>0</v>
      </c>
      <c r="AF65" s="126">
        <f>'Convenienza Econ. - sociale '!O37</f>
        <v>0</v>
      </c>
      <c r="AG65" s="126">
        <f>'Convenienza Econ. - sociale '!P37</f>
        <v>0</v>
      </c>
      <c r="AH65" s="126">
        <f>'Convenienza Econ. - sociale '!Q37</f>
        <v>0</v>
      </c>
      <c r="AI65" s="126">
        <f>'Convenienza Econ. - sociale '!R37</f>
        <v>0</v>
      </c>
    </row>
    <row r="66" spans="1:35" x14ac:dyDescent="0.25">
      <c r="A66" s="190" t="str">
        <f>'Sostenibilità finanziaria'!A38</f>
        <v>Costi infrazione commissione UE</v>
      </c>
      <c r="B66" s="126">
        <f>'Sostenibilità finanziaria'!B38</f>
        <v>0</v>
      </c>
      <c r="C66" s="126">
        <f>'Sostenibilità finanziaria'!C38</f>
        <v>0</v>
      </c>
      <c r="D66" s="126">
        <f>'Sostenibilità finanziaria'!D38</f>
        <v>0</v>
      </c>
      <c r="E66" s="126">
        <f>'Sostenibilità finanziaria'!E38</f>
        <v>0</v>
      </c>
      <c r="F66" s="126">
        <f>'Sostenibilità finanziaria'!F38</f>
        <v>0</v>
      </c>
      <c r="G66" s="126">
        <f>'Sostenibilità finanziaria'!G38</f>
        <v>0</v>
      </c>
      <c r="H66" s="126">
        <f>'Sostenibilità finanziaria'!H38</f>
        <v>0</v>
      </c>
      <c r="I66" s="126">
        <f>'Sostenibilità finanziaria'!I38</f>
        <v>0</v>
      </c>
      <c r="J66" s="126">
        <f>'Sostenibilità finanziaria'!J38</f>
        <v>0</v>
      </c>
      <c r="K66" s="126">
        <f>'Sostenibilità finanziaria'!K38</f>
        <v>0</v>
      </c>
      <c r="L66" s="126">
        <f>'Sostenibilità finanziaria'!L38</f>
        <v>0</v>
      </c>
      <c r="M66" s="126">
        <f>'Sostenibilità finanziaria'!M38</f>
        <v>0</v>
      </c>
      <c r="N66" s="126">
        <f>'Sostenibilità finanziaria'!N38</f>
        <v>0</v>
      </c>
      <c r="O66" s="126">
        <f>'Sostenibilità finanziaria'!O38</f>
        <v>0</v>
      </c>
      <c r="P66" s="126">
        <f>'Sostenibilità finanziaria'!P38</f>
        <v>0</v>
      </c>
      <c r="Q66" s="126">
        <f>'Sostenibilità finanziaria'!Q38</f>
        <v>0</v>
      </c>
      <c r="R66"/>
      <c r="S66" s="198" t="str">
        <f>'Convenienza Econ. - sociale '!B38</f>
        <v>Costi infrazione commissione UE</v>
      </c>
      <c r="T66" s="126">
        <f>'Convenienza Econ. - sociale '!C38</f>
        <v>0</v>
      </c>
      <c r="U66" s="126">
        <f>'Convenienza Econ. - sociale '!D38</f>
        <v>0</v>
      </c>
      <c r="V66" s="126">
        <f>'Convenienza Econ. - sociale '!E38</f>
        <v>0</v>
      </c>
      <c r="W66" s="126">
        <f>'Convenienza Econ. - sociale '!F38</f>
        <v>0</v>
      </c>
      <c r="X66" s="126">
        <f>'Convenienza Econ. - sociale '!G38</f>
        <v>0</v>
      </c>
      <c r="Y66" s="126">
        <f>'Convenienza Econ. - sociale '!H38</f>
        <v>0</v>
      </c>
      <c r="Z66" s="126">
        <f>'Convenienza Econ. - sociale '!I38</f>
        <v>0</v>
      </c>
      <c r="AA66" s="126">
        <f>'Convenienza Econ. - sociale '!J38</f>
        <v>0</v>
      </c>
      <c r="AB66" s="126">
        <f>'Convenienza Econ. - sociale '!K38</f>
        <v>0</v>
      </c>
      <c r="AC66" s="126">
        <f>'Convenienza Econ. - sociale '!L38</f>
        <v>0</v>
      </c>
      <c r="AD66" s="126">
        <f>'Convenienza Econ. - sociale '!M38</f>
        <v>0</v>
      </c>
      <c r="AE66" s="126">
        <f>'Convenienza Econ. - sociale '!N38</f>
        <v>0</v>
      </c>
      <c r="AF66" s="126">
        <f>'Convenienza Econ. - sociale '!O38</f>
        <v>0</v>
      </c>
      <c r="AG66" s="126">
        <f>'Convenienza Econ. - sociale '!P38</f>
        <v>0</v>
      </c>
      <c r="AH66" s="126">
        <f>'Convenienza Econ. - sociale '!Q38</f>
        <v>0</v>
      </c>
      <c r="AI66" s="126">
        <f>'Convenienza Econ. - sociale '!R38</f>
        <v>0</v>
      </c>
    </row>
    <row r="67" spans="1:35" s="21" customFormat="1" x14ac:dyDescent="0.25">
      <c r="A67" s="198" t="str">
        <f>'Sostenibilità finanziaria'!A39</f>
        <v>Totale costi</v>
      </c>
      <c r="B67" s="199">
        <f>'Sostenibilità finanziaria'!B39</f>
        <v>2921616.4745795866</v>
      </c>
      <c r="C67" s="199">
        <f>'Sostenibilità finanziaria'!C39</f>
        <v>2921616.4745795866</v>
      </c>
      <c r="D67" s="199">
        <f>'Sostenibilità finanziaria'!D39</f>
        <v>2921616.4745795866</v>
      </c>
      <c r="E67" s="199">
        <f>'Sostenibilità finanziaria'!E39</f>
        <v>2921616.4745795866</v>
      </c>
      <c r="F67" s="199">
        <f>'Sostenibilità finanziaria'!F39</f>
        <v>2921616.4745795866</v>
      </c>
      <c r="G67" s="199">
        <f>'Sostenibilità finanziaria'!G39</f>
        <v>2921616.4745795866</v>
      </c>
      <c r="H67" s="199">
        <f>'Sostenibilità finanziaria'!H39</f>
        <v>2921616.4745795866</v>
      </c>
      <c r="I67" s="199">
        <f>'Sostenibilità finanziaria'!I39</f>
        <v>2921616.4745795866</v>
      </c>
      <c r="J67" s="199">
        <f>'Sostenibilità finanziaria'!J39</f>
        <v>2921616.4745795866</v>
      </c>
      <c r="K67" s="199">
        <f>'Sostenibilità finanziaria'!K39</f>
        <v>2921616.4745795866</v>
      </c>
      <c r="L67" s="199">
        <f>'Sostenibilità finanziaria'!L39</f>
        <v>2921616.4745795866</v>
      </c>
      <c r="M67" s="199">
        <f>'Sostenibilità finanziaria'!M39</f>
        <v>2921616.4745795866</v>
      </c>
      <c r="N67" s="199">
        <f>'Sostenibilità finanziaria'!N39</f>
        <v>2921616.4745795866</v>
      </c>
      <c r="O67" s="199">
        <f>'Sostenibilità finanziaria'!O39</f>
        <v>2921616.4745795866</v>
      </c>
      <c r="P67" s="199">
        <f>'Sostenibilità finanziaria'!P39</f>
        <v>2921616.4745795866</v>
      </c>
      <c r="Q67" s="199">
        <f>'Sostenibilità finanziaria'!Q39</f>
        <v>2921616.4745795866</v>
      </c>
      <c r="S67" s="198" t="str">
        <f>'Convenienza Econ. - sociale '!B39</f>
        <v>Totale costi</v>
      </c>
      <c r="T67" s="199">
        <f>'Convenienza Econ. - sociale '!C39</f>
        <v>2496813.4391757147</v>
      </c>
      <c r="U67" s="199">
        <f>'Convenienza Econ. - sociale '!D39</f>
        <v>2496813.4391757147</v>
      </c>
      <c r="V67" s="199">
        <f>'Convenienza Econ. - sociale '!E39</f>
        <v>2496813.4391757147</v>
      </c>
      <c r="W67" s="199">
        <f>'Convenienza Econ. - sociale '!F39</f>
        <v>2496813.4391757147</v>
      </c>
      <c r="X67" s="199">
        <f>'Convenienza Econ. - sociale '!G39</f>
        <v>2496813.4391757147</v>
      </c>
      <c r="Y67" s="199">
        <f>'Convenienza Econ. - sociale '!H39</f>
        <v>2496813.4391757147</v>
      </c>
      <c r="Z67" s="199">
        <f>'Convenienza Econ. - sociale '!I39</f>
        <v>2496813.4391757147</v>
      </c>
      <c r="AA67" s="199">
        <f>'Convenienza Econ. - sociale '!J39</f>
        <v>2496813.4391757147</v>
      </c>
      <c r="AB67" s="199">
        <f>'Convenienza Econ. - sociale '!K39</f>
        <v>2496813.4391757147</v>
      </c>
      <c r="AC67" s="199">
        <f>'Convenienza Econ. - sociale '!L39</f>
        <v>2496813.4391757147</v>
      </c>
      <c r="AD67" s="199">
        <f>'Convenienza Econ. - sociale '!M39</f>
        <v>2496813.4391757147</v>
      </c>
      <c r="AE67" s="199">
        <f>'Convenienza Econ. - sociale '!N39</f>
        <v>2496813.4391757147</v>
      </c>
      <c r="AF67" s="199">
        <f>'Convenienza Econ. - sociale '!O39</f>
        <v>2496813.4391757147</v>
      </c>
      <c r="AG67" s="199">
        <f>'Convenienza Econ. - sociale '!P39</f>
        <v>2496813.4391757147</v>
      </c>
      <c r="AH67" s="199">
        <f>'Convenienza Econ. - sociale '!Q39</f>
        <v>2496813.4391757147</v>
      </c>
      <c r="AI67" s="199">
        <f>'Convenienza Econ. - sociale '!R39</f>
        <v>2496813.4391757147</v>
      </c>
    </row>
    <row r="68" spans="1:35" x14ac:dyDescent="0.25">
      <c r="A68" s="242"/>
      <c r="B68" s="242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S68" s="315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6"/>
    </row>
    <row r="69" spans="1:35" s="21" customFormat="1" x14ac:dyDescent="0.25">
      <c r="A69" s="198" t="str">
        <f>'Sostenibilità finanziaria'!A29</f>
        <v>COSTI</v>
      </c>
      <c r="B69" s="199" t="str">
        <f>'Sostenibilità finanziaria'!R29</f>
        <v>Anno 17</v>
      </c>
      <c r="C69" s="199" t="str">
        <f>'Sostenibilità finanziaria'!S29</f>
        <v>Anno 18</v>
      </c>
      <c r="D69" s="199" t="str">
        <f>'Sostenibilità finanziaria'!T29</f>
        <v>Anno 19</v>
      </c>
      <c r="E69" s="199" t="str">
        <f>'Sostenibilità finanziaria'!U29</f>
        <v>Anno 20</v>
      </c>
      <c r="F69" s="199" t="str">
        <f>'Sostenibilità finanziaria'!V29</f>
        <v>Anno 21</v>
      </c>
      <c r="G69" s="199" t="str">
        <f>'Sostenibilità finanziaria'!W29</f>
        <v>Anno 22</v>
      </c>
      <c r="H69" s="199" t="str">
        <f>'Sostenibilità finanziaria'!X29</f>
        <v>Anno 23</v>
      </c>
      <c r="I69" s="199" t="str">
        <f>'Sostenibilità finanziaria'!Y29</f>
        <v>Anno 24</v>
      </c>
      <c r="J69" s="199" t="str">
        <f>'Sostenibilità finanziaria'!Z29</f>
        <v>Anno 25</v>
      </c>
      <c r="K69" s="199" t="str">
        <f>'Sostenibilità finanziaria'!AA29</f>
        <v>Anno 26</v>
      </c>
      <c r="L69" s="199" t="str">
        <f>'Sostenibilità finanziaria'!AB29</f>
        <v>Anno 27</v>
      </c>
      <c r="M69" s="199" t="str">
        <f>'Sostenibilità finanziaria'!AC29</f>
        <v>Anno 28</v>
      </c>
      <c r="N69" s="199" t="str">
        <f>'Sostenibilità finanziaria'!AD29</f>
        <v>Anno 29</v>
      </c>
      <c r="O69" s="199" t="str">
        <f>'Sostenibilità finanziaria'!AE29</f>
        <v>Anno 30</v>
      </c>
      <c r="P69" s="199" t="str">
        <f>'Sostenibilità finanziaria'!AF29</f>
        <v>Anno 31</v>
      </c>
      <c r="Q69" s="199" t="str">
        <f>'Sostenibilità finanziaria'!AG29</f>
        <v>Anno 32</v>
      </c>
      <c r="S69" s="198" t="str">
        <f>'Convenienza Econ. - sociale '!B29</f>
        <v>COSTI</v>
      </c>
      <c r="T69" s="199" t="str">
        <f>'Convenienza Econ. - sociale '!S29</f>
        <v>Anno 17</v>
      </c>
      <c r="U69" s="199" t="str">
        <f>'Convenienza Econ. - sociale '!T29</f>
        <v>Anno 18</v>
      </c>
      <c r="V69" s="199" t="str">
        <f>'Convenienza Econ. - sociale '!U29</f>
        <v>Anno 19</v>
      </c>
      <c r="W69" s="199" t="str">
        <f>'Convenienza Econ. - sociale '!V29</f>
        <v>Anno 20</v>
      </c>
      <c r="X69" s="199" t="str">
        <f>'Convenienza Econ. - sociale '!W29</f>
        <v>Anno 21</v>
      </c>
      <c r="Y69" s="199" t="str">
        <f>'Convenienza Econ. - sociale '!X29</f>
        <v>Anno 22</v>
      </c>
      <c r="Z69" s="199" t="str">
        <f>'Convenienza Econ. - sociale '!Y29</f>
        <v>Anno 23</v>
      </c>
      <c r="AA69" s="199" t="str">
        <f>'Convenienza Econ. - sociale '!Z29</f>
        <v>Anno 24</v>
      </c>
      <c r="AB69" s="199" t="str">
        <f>'Convenienza Econ. - sociale '!AA29</f>
        <v>Anno 25</v>
      </c>
      <c r="AC69" s="199" t="str">
        <f>'Convenienza Econ. - sociale '!AB29</f>
        <v>Anno 26</v>
      </c>
      <c r="AD69" s="199" t="str">
        <f>'Convenienza Econ. - sociale '!AC29</f>
        <v>Anno 27</v>
      </c>
      <c r="AE69" s="199" t="str">
        <f>'Convenienza Econ. - sociale '!AD29</f>
        <v>Anno 28</v>
      </c>
      <c r="AF69" s="199" t="str">
        <f>'Convenienza Econ. - sociale '!AE29</f>
        <v>Anno 29</v>
      </c>
      <c r="AG69" s="199" t="str">
        <f>'Convenienza Econ. - sociale '!AF29</f>
        <v>Anno 30</v>
      </c>
      <c r="AH69" s="199" t="str">
        <f>'Convenienza Econ. - sociale '!AG29</f>
        <v>Anno 31</v>
      </c>
      <c r="AI69" s="199" t="str">
        <f>'Convenienza Econ. - sociale '!AH29</f>
        <v>Anno 32</v>
      </c>
    </row>
    <row r="70" spans="1:35" x14ac:dyDescent="0.25">
      <c r="A70" s="190" t="str">
        <f>'Sostenibilità finanziaria'!A30</f>
        <v>Personale (gestione esterna)</v>
      </c>
      <c r="B70" s="126">
        <f>'Sostenibilità finanziaria'!R30</f>
        <v>0</v>
      </c>
      <c r="C70" s="126">
        <f>'Sostenibilità finanziaria'!S30</f>
        <v>0</v>
      </c>
      <c r="D70" s="126">
        <f>'Sostenibilità finanziaria'!T30</f>
        <v>0</v>
      </c>
      <c r="E70" s="126">
        <f>'Sostenibilità finanziaria'!U30</f>
        <v>0</v>
      </c>
      <c r="F70" s="126">
        <f>'Sostenibilità finanziaria'!V30</f>
        <v>0</v>
      </c>
      <c r="G70" s="126">
        <f>'Sostenibilità finanziaria'!W30</f>
        <v>0</v>
      </c>
      <c r="H70" s="126">
        <f>'Sostenibilità finanziaria'!X30</f>
        <v>0</v>
      </c>
      <c r="I70" s="126">
        <f>'Sostenibilità finanziaria'!Y30</f>
        <v>0</v>
      </c>
      <c r="J70" s="126">
        <f>'Sostenibilità finanziaria'!Z30</f>
        <v>0</v>
      </c>
      <c r="K70" s="126">
        <f>'Sostenibilità finanziaria'!AA30</f>
        <v>0</v>
      </c>
      <c r="L70" s="126">
        <f>'Sostenibilità finanziaria'!AB30</f>
        <v>0</v>
      </c>
      <c r="M70" s="126">
        <f>'Sostenibilità finanziaria'!AC30</f>
        <v>0</v>
      </c>
      <c r="N70" s="126">
        <f>'Sostenibilità finanziaria'!AD30</f>
        <v>0</v>
      </c>
      <c r="O70" s="126">
        <f>'Sostenibilità finanziaria'!AE30</f>
        <v>0</v>
      </c>
      <c r="P70" s="126">
        <f>'Sostenibilità finanziaria'!AF30</f>
        <v>0</v>
      </c>
      <c r="Q70" s="126">
        <f>'Sostenibilità finanziaria'!AG30</f>
        <v>0</v>
      </c>
      <c r="R70"/>
      <c r="S70" s="198" t="str">
        <f>'Convenienza Econ. - sociale '!B30</f>
        <v>Personale (gestione esterna)</v>
      </c>
      <c r="T70" s="126">
        <f>'Convenienza Econ. - sociale '!S30</f>
        <v>0</v>
      </c>
      <c r="U70" s="126">
        <f>'Convenienza Econ. - sociale '!T30</f>
        <v>0</v>
      </c>
      <c r="V70" s="126">
        <f>'Convenienza Econ. - sociale '!U30</f>
        <v>0</v>
      </c>
      <c r="W70" s="126">
        <f>'Convenienza Econ. - sociale '!V30</f>
        <v>0</v>
      </c>
      <c r="X70" s="126">
        <f>'Convenienza Econ. - sociale '!W30</f>
        <v>0</v>
      </c>
      <c r="Y70" s="126">
        <f>'Convenienza Econ. - sociale '!X30</f>
        <v>0</v>
      </c>
      <c r="Z70" s="126">
        <f>'Convenienza Econ. - sociale '!Y30</f>
        <v>0</v>
      </c>
      <c r="AA70" s="126">
        <f>'Convenienza Econ. - sociale '!Z30</f>
        <v>0</v>
      </c>
      <c r="AB70" s="126">
        <f>'Convenienza Econ. - sociale '!AA30</f>
        <v>0</v>
      </c>
      <c r="AC70" s="126">
        <f>'Convenienza Econ. - sociale '!AB30</f>
        <v>0</v>
      </c>
      <c r="AD70" s="126">
        <f>'Convenienza Econ. - sociale '!AC30</f>
        <v>0</v>
      </c>
      <c r="AE70" s="126">
        <f>'Convenienza Econ. - sociale '!AD30</f>
        <v>0</v>
      </c>
      <c r="AF70" s="126">
        <f>'Convenienza Econ. - sociale '!AE30</f>
        <v>0</v>
      </c>
      <c r="AG70" s="126">
        <f>'Convenienza Econ. - sociale '!AF30</f>
        <v>0</v>
      </c>
      <c r="AH70" s="126">
        <f>'Convenienza Econ. - sociale '!AG30</f>
        <v>0</v>
      </c>
      <c r="AI70" s="126">
        <f>'Convenienza Econ. - sociale '!AH30</f>
        <v>0</v>
      </c>
    </row>
    <row r="71" spans="1:35" x14ac:dyDescent="0.25">
      <c r="A71" s="190" t="str">
        <f>'Sostenibilità finanziaria'!A31</f>
        <v>Acquisti</v>
      </c>
      <c r="B71" s="126">
        <f>'Sostenibilità finanziaria'!R31</f>
        <v>0</v>
      </c>
      <c r="C71" s="126">
        <f>'Sostenibilità finanziaria'!S31</f>
        <v>0</v>
      </c>
      <c r="D71" s="126">
        <f>'Sostenibilità finanziaria'!T31</f>
        <v>0</v>
      </c>
      <c r="E71" s="126">
        <f>'Sostenibilità finanziaria'!U31</f>
        <v>0</v>
      </c>
      <c r="F71" s="126">
        <f>'Sostenibilità finanziaria'!V31</f>
        <v>0</v>
      </c>
      <c r="G71" s="126">
        <f>'Sostenibilità finanziaria'!W31</f>
        <v>0</v>
      </c>
      <c r="H71" s="126">
        <f>'Sostenibilità finanziaria'!X31</f>
        <v>0</v>
      </c>
      <c r="I71" s="126">
        <f>'Sostenibilità finanziaria'!Y31</f>
        <v>0</v>
      </c>
      <c r="J71" s="126">
        <f>'Sostenibilità finanziaria'!Z31</f>
        <v>0</v>
      </c>
      <c r="K71" s="126">
        <f>'Sostenibilità finanziaria'!AA31</f>
        <v>0</v>
      </c>
      <c r="L71" s="126">
        <f>'Sostenibilità finanziaria'!AB31</f>
        <v>0</v>
      </c>
      <c r="M71" s="126">
        <f>'Sostenibilità finanziaria'!AC31</f>
        <v>0</v>
      </c>
      <c r="N71" s="126">
        <f>'Sostenibilità finanziaria'!AD31</f>
        <v>0</v>
      </c>
      <c r="O71" s="126">
        <f>'Sostenibilità finanziaria'!AE31</f>
        <v>0</v>
      </c>
      <c r="P71" s="126">
        <f>'Sostenibilità finanziaria'!AF31</f>
        <v>0</v>
      </c>
      <c r="Q71" s="126">
        <f>'Sostenibilità finanziaria'!AG31</f>
        <v>0</v>
      </c>
      <c r="R71"/>
      <c r="S71" s="198" t="str">
        <f>'Convenienza Econ. - sociale '!B31</f>
        <v>Acquisti</v>
      </c>
      <c r="T71" s="126">
        <f>'Convenienza Econ. - sociale '!S31</f>
        <v>0</v>
      </c>
      <c r="U71" s="126">
        <f>'Convenienza Econ. - sociale '!T31</f>
        <v>0</v>
      </c>
      <c r="V71" s="126">
        <f>'Convenienza Econ. - sociale '!U31</f>
        <v>0</v>
      </c>
      <c r="W71" s="126">
        <f>'Convenienza Econ. - sociale '!V31</f>
        <v>0</v>
      </c>
      <c r="X71" s="126">
        <f>'Convenienza Econ. - sociale '!W31</f>
        <v>0</v>
      </c>
      <c r="Y71" s="126">
        <f>'Convenienza Econ. - sociale '!X31</f>
        <v>0</v>
      </c>
      <c r="Z71" s="126">
        <f>'Convenienza Econ. - sociale '!Y31</f>
        <v>0</v>
      </c>
      <c r="AA71" s="126">
        <f>'Convenienza Econ. - sociale '!Z31</f>
        <v>0</v>
      </c>
      <c r="AB71" s="126">
        <f>'Convenienza Econ. - sociale '!AA31</f>
        <v>0</v>
      </c>
      <c r="AC71" s="126">
        <f>'Convenienza Econ. - sociale '!AB31</f>
        <v>0</v>
      </c>
      <c r="AD71" s="126">
        <f>'Convenienza Econ. - sociale '!AC31</f>
        <v>0</v>
      </c>
      <c r="AE71" s="126">
        <f>'Convenienza Econ. - sociale '!AD31</f>
        <v>0</v>
      </c>
      <c r="AF71" s="126">
        <f>'Convenienza Econ. - sociale '!AE31</f>
        <v>0</v>
      </c>
      <c r="AG71" s="126">
        <f>'Convenienza Econ. - sociale '!AF31</f>
        <v>0</v>
      </c>
      <c r="AH71" s="126">
        <f>'Convenienza Econ. - sociale '!AG31</f>
        <v>0</v>
      </c>
      <c r="AI71" s="126">
        <f>'Convenienza Econ. - sociale '!AH31</f>
        <v>0</v>
      </c>
    </row>
    <row r="72" spans="1:35" x14ac:dyDescent="0.25">
      <c r="A72" s="190" t="str">
        <f>'Sostenibilità finanziaria'!A32</f>
        <v>Manutenzione ordinaria</v>
      </c>
      <c r="B72" s="126">
        <f>'Sostenibilità finanziaria'!R32</f>
        <v>0</v>
      </c>
      <c r="C72" s="126">
        <f>'Sostenibilità finanziaria'!S32</f>
        <v>0</v>
      </c>
      <c r="D72" s="126">
        <f>'Sostenibilità finanziaria'!T32</f>
        <v>0</v>
      </c>
      <c r="E72" s="126">
        <f>'Sostenibilità finanziaria'!U32</f>
        <v>0</v>
      </c>
      <c r="F72" s="126">
        <f>'Sostenibilità finanziaria'!V32</f>
        <v>0</v>
      </c>
      <c r="G72" s="126">
        <f>'Sostenibilità finanziaria'!W32</f>
        <v>0</v>
      </c>
      <c r="H72" s="126">
        <f>'Sostenibilità finanziaria'!X32</f>
        <v>0</v>
      </c>
      <c r="I72" s="126">
        <f>'Sostenibilità finanziaria'!Y32</f>
        <v>0</v>
      </c>
      <c r="J72" s="126">
        <f>'Sostenibilità finanziaria'!Z32</f>
        <v>0</v>
      </c>
      <c r="K72" s="126">
        <f>'Sostenibilità finanziaria'!AA32</f>
        <v>0</v>
      </c>
      <c r="L72" s="126">
        <f>'Sostenibilità finanziaria'!AB32</f>
        <v>0</v>
      </c>
      <c r="M72" s="126">
        <f>'Sostenibilità finanziaria'!AC32</f>
        <v>0</v>
      </c>
      <c r="N72" s="126">
        <f>'Sostenibilità finanziaria'!AD32</f>
        <v>0</v>
      </c>
      <c r="O72" s="126">
        <f>'Sostenibilità finanziaria'!AE32</f>
        <v>0</v>
      </c>
      <c r="P72" s="126">
        <f>'Sostenibilità finanziaria'!AF32</f>
        <v>0</v>
      </c>
      <c r="Q72" s="126">
        <f>'Sostenibilità finanziaria'!AG32</f>
        <v>0</v>
      </c>
      <c r="R72"/>
      <c r="S72" s="198" t="str">
        <f>'Convenienza Econ. - sociale '!B32</f>
        <v>Manutenzione ordinaria</v>
      </c>
      <c r="T72" s="126">
        <f>'Convenienza Econ. - sociale '!S32</f>
        <v>0</v>
      </c>
      <c r="U72" s="126">
        <f>'Convenienza Econ. - sociale '!T32</f>
        <v>0</v>
      </c>
      <c r="V72" s="126">
        <f>'Convenienza Econ. - sociale '!U32</f>
        <v>0</v>
      </c>
      <c r="W72" s="126">
        <f>'Convenienza Econ. - sociale '!V32</f>
        <v>0</v>
      </c>
      <c r="X72" s="126">
        <f>'Convenienza Econ. - sociale '!W32</f>
        <v>0</v>
      </c>
      <c r="Y72" s="126">
        <f>'Convenienza Econ. - sociale '!X32</f>
        <v>0</v>
      </c>
      <c r="Z72" s="126">
        <f>'Convenienza Econ. - sociale '!Y32</f>
        <v>0</v>
      </c>
      <c r="AA72" s="126">
        <f>'Convenienza Econ. - sociale '!Z32</f>
        <v>0</v>
      </c>
      <c r="AB72" s="126">
        <f>'Convenienza Econ. - sociale '!AA32</f>
        <v>0</v>
      </c>
      <c r="AC72" s="126">
        <f>'Convenienza Econ. - sociale '!AB32</f>
        <v>0</v>
      </c>
      <c r="AD72" s="126">
        <f>'Convenienza Econ. - sociale '!AC32</f>
        <v>0</v>
      </c>
      <c r="AE72" s="126">
        <f>'Convenienza Econ. - sociale '!AD32</f>
        <v>0</v>
      </c>
      <c r="AF72" s="126">
        <f>'Convenienza Econ. - sociale '!AE32</f>
        <v>0</v>
      </c>
      <c r="AG72" s="126">
        <f>'Convenienza Econ. - sociale '!AF32</f>
        <v>0</v>
      </c>
      <c r="AH72" s="126">
        <f>'Convenienza Econ. - sociale '!AG32</f>
        <v>0</v>
      </c>
      <c r="AI72" s="126">
        <f>'Convenienza Econ. - sociale '!AH32</f>
        <v>0</v>
      </c>
    </row>
    <row r="73" spans="1:35" x14ac:dyDescent="0.25">
      <c r="A73" s="190" t="str">
        <f>'Sostenibilità finanziaria'!A33</f>
        <v>Manutenzione straordinaria</v>
      </c>
      <c r="B73" s="126">
        <f>'Sostenibilità finanziaria'!R33</f>
        <v>0</v>
      </c>
      <c r="C73" s="126">
        <f>'Sostenibilità finanziaria'!S33</f>
        <v>0</v>
      </c>
      <c r="D73" s="126">
        <f>'Sostenibilità finanziaria'!T33</f>
        <v>0</v>
      </c>
      <c r="E73" s="126">
        <f>'Sostenibilità finanziaria'!U33</f>
        <v>0</v>
      </c>
      <c r="F73" s="126">
        <f>'Sostenibilità finanziaria'!V33</f>
        <v>0</v>
      </c>
      <c r="G73" s="126">
        <f>'Sostenibilità finanziaria'!W33</f>
        <v>0</v>
      </c>
      <c r="H73" s="126">
        <f>'Sostenibilità finanziaria'!X33</f>
        <v>0</v>
      </c>
      <c r="I73" s="126">
        <f>'Sostenibilità finanziaria'!Y33</f>
        <v>0</v>
      </c>
      <c r="J73" s="126">
        <f>'Sostenibilità finanziaria'!Z33</f>
        <v>0</v>
      </c>
      <c r="K73" s="126">
        <f>'Sostenibilità finanziaria'!AA33</f>
        <v>0</v>
      </c>
      <c r="L73" s="126">
        <f>'Sostenibilità finanziaria'!AB33</f>
        <v>0</v>
      </c>
      <c r="M73" s="126">
        <f>'Sostenibilità finanziaria'!AC33</f>
        <v>0</v>
      </c>
      <c r="N73" s="126">
        <f>'Sostenibilità finanziaria'!AD33</f>
        <v>0</v>
      </c>
      <c r="O73" s="126">
        <f>'Sostenibilità finanziaria'!AE33</f>
        <v>0</v>
      </c>
      <c r="P73" s="126">
        <f>'Sostenibilità finanziaria'!AF33</f>
        <v>0</v>
      </c>
      <c r="Q73" s="126">
        <f>'Sostenibilità finanziaria'!AG33</f>
        <v>0</v>
      </c>
      <c r="R73"/>
      <c r="S73" s="198" t="str">
        <f>'Convenienza Econ. - sociale '!B33</f>
        <v>Manutenzione straordinaria</v>
      </c>
      <c r="T73" s="126">
        <f>'Convenienza Econ. - sociale '!S33</f>
        <v>0</v>
      </c>
      <c r="U73" s="126">
        <f>'Convenienza Econ. - sociale '!T33</f>
        <v>0</v>
      </c>
      <c r="V73" s="126">
        <f>'Convenienza Econ. - sociale '!U33</f>
        <v>0</v>
      </c>
      <c r="W73" s="126">
        <f>'Convenienza Econ. - sociale '!V33</f>
        <v>0</v>
      </c>
      <c r="X73" s="126">
        <f>'Convenienza Econ. - sociale '!W33</f>
        <v>0</v>
      </c>
      <c r="Y73" s="126">
        <f>'Convenienza Econ. - sociale '!X33</f>
        <v>0</v>
      </c>
      <c r="Z73" s="126">
        <f>'Convenienza Econ. - sociale '!Y33</f>
        <v>0</v>
      </c>
      <c r="AA73" s="126">
        <f>'Convenienza Econ. - sociale '!Z33</f>
        <v>0</v>
      </c>
      <c r="AB73" s="126">
        <f>'Convenienza Econ. - sociale '!AA33</f>
        <v>0</v>
      </c>
      <c r="AC73" s="126">
        <f>'Convenienza Econ. - sociale '!AB33</f>
        <v>0</v>
      </c>
      <c r="AD73" s="126">
        <f>'Convenienza Econ. - sociale '!AC33</f>
        <v>0</v>
      </c>
      <c r="AE73" s="126">
        <f>'Convenienza Econ. - sociale '!AD33</f>
        <v>0</v>
      </c>
      <c r="AF73" s="126">
        <f>'Convenienza Econ. - sociale '!AE33</f>
        <v>0</v>
      </c>
      <c r="AG73" s="126">
        <f>'Convenienza Econ. - sociale '!AF33</f>
        <v>0</v>
      </c>
      <c r="AH73" s="126">
        <f>'Convenienza Econ. - sociale '!AG33</f>
        <v>0</v>
      </c>
      <c r="AI73" s="126">
        <f>'Convenienza Econ. - sociale '!AH33</f>
        <v>0</v>
      </c>
    </row>
    <row r="74" spans="1:35" x14ac:dyDescent="0.25">
      <c r="A74" s="190" t="str">
        <f>'Sostenibilità finanziaria'!A34</f>
        <v>Utenze</v>
      </c>
      <c r="B74" s="126">
        <f>'Sostenibilità finanziaria'!R34</f>
        <v>0</v>
      </c>
      <c r="C74" s="126">
        <f>'Sostenibilità finanziaria'!S34</f>
        <v>0</v>
      </c>
      <c r="D74" s="126">
        <f>'Sostenibilità finanziaria'!T34</f>
        <v>0</v>
      </c>
      <c r="E74" s="126">
        <f>'Sostenibilità finanziaria'!U34</f>
        <v>0</v>
      </c>
      <c r="F74" s="126">
        <f>'Sostenibilità finanziaria'!V34</f>
        <v>0</v>
      </c>
      <c r="G74" s="126">
        <f>'Sostenibilità finanziaria'!W34</f>
        <v>0</v>
      </c>
      <c r="H74" s="126">
        <f>'Sostenibilità finanziaria'!X34</f>
        <v>0</v>
      </c>
      <c r="I74" s="126">
        <f>'Sostenibilità finanziaria'!Y34</f>
        <v>0</v>
      </c>
      <c r="J74" s="126">
        <f>'Sostenibilità finanziaria'!Z34</f>
        <v>0</v>
      </c>
      <c r="K74" s="126">
        <f>'Sostenibilità finanziaria'!AA34</f>
        <v>0</v>
      </c>
      <c r="L74" s="126">
        <f>'Sostenibilità finanziaria'!AB34</f>
        <v>0</v>
      </c>
      <c r="M74" s="126">
        <f>'Sostenibilità finanziaria'!AC34</f>
        <v>0</v>
      </c>
      <c r="N74" s="126">
        <f>'Sostenibilità finanziaria'!AD34</f>
        <v>0</v>
      </c>
      <c r="O74" s="126">
        <f>'Sostenibilità finanziaria'!AE34</f>
        <v>0</v>
      </c>
      <c r="P74" s="126">
        <f>'Sostenibilità finanziaria'!AF34</f>
        <v>0</v>
      </c>
      <c r="Q74" s="126">
        <f>'Sostenibilità finanziaria'!AG34</f>
        <v>0</v>
      </c>
      <c r="R74"/>
      <c r="S74" s="198" t="str">
        <f>'Convenienza Econ. - sociale '!B34</f>
        <v>Utenze</v>
      </c>
      <c r="T74" s="126">
        <f>'Convenienza Econ. - sociale '!S34</f>
        <v>0</v>
      </c>
      <c r="U74" s="126">
        <f>'Convenienza Econ. - sociale '!T34</f>
        <v>0</v>
      </c>
      <c r="V74" s="126">
        <f>'Convenienza Econ. - sociale '!U34</f>
        <v>0</v>
      </c>
      <c r="W74" s="126">
        <f>'Convenienza Econ. - sociale '!V34</f>
        <v>0</v>
      </c>
      <c r="X74" s="126">
        <f>'Convenienza Econ. - sociale '!W34</f>
        <v>0</v>
      </c>
      <c r="Y74" s="126">
        <f>'Convenienza Econ. - sociale '!X34</f>
        <v>0</v>
      </c>
      <c r="Z74" s="126">
        <f>'Convenienza Econ. - sociale '!Y34</f>
        <v>0</v>
      </c>
      <c r="AA74" s="126">
        <f>'Convenienza Econ. - sociale '!Z34</f>
        <v>0</v>
      </c>
      <c r="AB74" s="126">
        <f>'Convenienza Econ. - sociale '!AA34</f>
        <v>0</v>
      </c>
      <c r="AC74" s="126">
        <f>'Convenienza Econ. - sociale '!AB34</f>
        <v>0</v>
      </c>
      <c r="AD74" s="126">
        <f>'Convenienza Econ. - sociale '!AC34</f>
        <v>0</v>
      </c>
      <c r="AE74" s="126">
        <f>'Convenienza Econ. - sociale '!AD34</f>
        <v>0</v>
      </c>
      <c r="AF74" s="126">
        <f>'Convenienza Econ. - sociale '!AE34</f>
        <v>0</v>
      </c>
      <c r="AG74" s="126">
        <f>'Convenienza Econ. - sociale '!AF34</f>
        <v>0</v>
      </c>
      <c r="AH74" s="126">
        <f>'Convenienza Econ. - sociale '!AG34</f>
        <v>0</v>
      </c>
      <c r="AI74" s="126">
        <f>'Convenienza Econ. - sociale '!AH34</f>
        <v>0</v>
      </c>
    </row>
    <row r="75" spans="1:35" x14ac:dyDescent="0.25">
      <c r="A75" s="190" t="str">
        <f>'Sostenibilità finanziaria'!A35</f>
        <v>Spese generali</v>
      </c>
      <c r="B75" s="126">
        <f>'Sostenibilità finanziaria'!R35</f>
        <v>0</v>
      </c>
      <c r="C75" s="126">
        <f>'Sostenibilità finanziaria'!S35</f>
        <v>0</v>
      </c>
      <c r="D75" s="126">
        <f>'Sostenibilità finanziaria'!T35</f>
        <v>0</v>
      </c>
      <c r="E75" s="126">
        <f>'Sostenibilità finanziaria'!U35</f>
        <v>0</v>
      </c>
      <c r="F75" s="126">
        <f>'Sostenibilità finanziaria'!V35</f>
        <v>0</v>
      </c>
      <c r="G75" s="126">
        <f>'Sostenibilità finanziaria'!W35</f>
        <v>0</v>
      </c>
      <c r="H75" s="126">
        <f>'Sostenibilità finanziaria'!X35</f>
        <v>0</v>
      </c>
      <c r="I75" s="126">
        <f>'Sostenibilità finanziaria'!Y35</f>
        <v>0</v>
      </c>
      <c r="J75" s="126">
        <f>'Sostenibilità finanziaria'!Z35</f>
        <v>0</v>
      </c>
      <c r="K75" s="126">
        <f>'Sostenibilità finanziaria'!AA35</f>
        <v>0</v>
      </c>
      <c r="L75" s="126">
        <f>'Sostenibilità finanziaria'!AB35</f>
        <v>0</v>
      </c>
      <c r="M75" s="126">
        <f>'Sostenibilità finanziaria'!AC35</f>
        <v>0</v>
      </c>
      <c r="N75" s="126">
        <f>'Sostenibilità finanziaria'!AD35</f>
        <v>0</v>
      </c>
      <c r="O75" s="126">
        <f>'Sostenibilità finanziaria'!AE35</f>
        <v>0</v>
      </c>
      <c r="P75" s="126">
        <f>'Sostenibilità finanziaria'!AF35</f>
        <v>0</v>
      </c>
      <c r="Q75" s="126">
        <f>'Sostenibilità finanziaria'!AG35</f>
        <v>0</v>
      </c>
      <c r="R75"/>
      <c r="S75" s="198" t="str">
        <f>'Convenienza Econ. - sociale '!B35</f>
        <v>Spese generali</v>
      </c>
      <c r="T75" s="126">
        <f>'Convenienza Econ. - sociale '!S35</f>
        <v>0</v>
      </c>
      <c r="U75" s="126">
        <f>'Convenienza Econ. - sociale '!T35</f>
        <v>0</v>
      </c>
      <c r="V75" s="126">
        <f>'Convenienza Econ. - sociale '!U35</f>
        <v>0</v>
      </c>
      <c r="W75" s="126">
        <f>'Convenienza Econ. - sociale '!V35</f>
        <v>0</v>
      </c>
      <c r="X75" s="126">
        <f>'Convenienza Econ. - sociale '!W35</f>
        <v>0</v>
      </c>
      <c r="Y75" s="126">
        <f>'Convenienza Econ. - sociale '!X35</f>
        <v>0</v>
      </c>
      <c r="Z75" s="126">
        <f>'Convenienza Econ. - sociale '!Y35</f>
        <v>0</v>
      </c>
      <c r="AA75" s="126">
        <f>'Convenienza Econ. - sociale '!Z35</f>
        <v>0</v>
      </c>
      <c r="AB75" s="126">
        <f>'Convenienza Econ. - sociale '!AA35</f>
        <v>0</v>
      </c>
      <c r="AC75" s="126">
        <f>'Convenienza Econ. - sociale '!AB35</f>
        <v>0</v>
      </c>
      <c r="AD75" s="126">
        <f>'Convenienza Econ. - sociale '!AC35</f>
        <v>0</v>
      </c>
      <c r="AE75" s="126">
        <f>'Convenienza Econ. - sociale '!AD35</f>
        <v>0</v>
      </c>
      <c r="AF75" s="126">
        <f>'Convenienza Econ. - sociale '!AE35</f>
        <v>0</v>
      </c>
      <c r="AG75" s="126">
        <f>'Convenienza Econ. - sociale '!AF35</f>
        <v>0</v>
      </c>
      <c r="AH75" s="126">
        <f>'Convenienza Econ. - sociale '!AG35</f>
        <v>0</v>
      </c>
      <c r="AI75" s="126">
        <f>'Convenienza Econ. - sociale '!AH35</f>
        <v>0</v>
      </c>
    </row>
    <row r="76" spans="1:35" x14ac:dyDescent="0.25">
      <c r="A76" s="190" t="str">
        <f>'Sostenibilità finanziaria'!A36</f>
        <v>Altri costi</v>
      </c>
      <c r="B76" s="126">
        <f>'Sostenibilità finanziaria'!R36</f>
        <v>2921616.4745795866</v>
      </c>
      <c r="C76" s="126">
        <f>'Sostenibilità finanziaria'!S36</f>
        <v>2921616.4745795866</v>
      </c>
      <c r="D76" s="126">
        <f>'Sostenibilità finanziaria'!T36</f>
        <v>2921616.4745795866</v>
      </c>
      <c r="E76" s="126">
        <f>'Sostenibilità finanziaria'!U36</f>
        <v>2921616.4745795866</v>
      </c>
      <c r="F76" s="126">
        <f>'Sostenibilità finanziaria'!V36</f>
        <v>2921616.4745795866</v>
      </c>
      <c r="G76" s="126">
        <f>'Sostenibilità finanziaria'!W36</f>
        <v>2921616.4745795866</v>
      </c>
      <c r="H76" s="126">
        <f>'Sostenibilità finanziaria'!X36</f>
        <v>2921616.4745795866</v>
      </c>
      <c r="I76" s="126">
        <f>'Sostenibilità finanziaria'!Y36</f>
        <v>2921616.4745795866</v>
      </c>
      <c r="J76" s="126">
        <f>'Sostenibilità finanziaria'!Z36</f>
        <v>2921616.4745795866</v>
      </c>
      <c r="K76" s="126">
        <f>'Sostenibilità finanziaria'!AA36</f>
        <v>2921616.4745795866</v>
      </c>
      <c r="L76" s="126">
        <f>'Sostenibilità finanziaria'!AB36</f>
        <v>2921616.4745795866</v>
      </c>
      <c r="M76" s="126">
        <f>'Sostenibilità finanziaria'!AC36</f>
        <v>2921616.4745795866</v>
      </c>
      <c r="N76" s="126">
        <f>'Sostenibilità finanziaria'!AD36</f>
        <v>2921616.4745795866</v>
      </c>
      <c r="O76" s="126">
        <f>'Sostenibilità finanziaria'!AE36</f>
        <v>2921616.4745795866</v>
      </c>
      <c r="P76" s="126">
        <f>'Sostenibilità finanziaria'!AF36</f>
        <v>2921616.4745795866</v>
      </c>
      <c r="Q76" s="126">
        <f>'Sostenibilità finanziaria'!AG36</f>
        <v>2921616.4745795866</v>
      </c>
      <c r="R76"/>
      <c r="S76" s="198" t="str">
        <f>'Convenienza Econ. - sociale '!B36</f>
        <v>Altri costi</v>
      </c>
      <c r="T76" s="126">
        <f>'Convenienza Econ. - sociale '!S36</f>
        <v>2496813.4391757147</v>
      </c>
      <c r="U76" s="126">
        <f>'Convenienza Econ. - sociale '!T36</f>
        <v>2496813.4391757147</v>
      </c>
      <c r="V76" s="126">
        <f>'Convenienza Econ. - sociale '!U36</f>
        <v>2496813.4391757147</v>
      </c>
      <c r="W76" s="126">
        <f>'Convenienza Econ. - sociale '!V36</f>
        <v>2496813.4391757147</v>
      </c>
      <c r="X76" s="126">
        <f>'Convenienza Econ. - sociale '!W36</f>
        <v>2496813.4391757147</v>
      </c>
      <c r="Y76" s="126">
        <f>'Convenienza Econ. - sociale '!X36</f>
        <v>2496813.4391757147</v>
      </c>
      <c r="Z76" s="126">
        <f>'Convenienza Econ. - sociale '!Y36</f>
        <v>2496813.4391757147</v>
      </c>
      <c r="AA76" s="126">
        <f>'Convenienza Econ. - sociale '!Z36</f>
        <v>2496813.4391757147</v>
      </c>
      <c r="AB76" s="126">
        <f>'Convenienza Econ. - sociale '!AA36</f>
        <v>2496813.4391757147</v>
      </c>
      <c r="AC76" s="126">
        <f>'Convenienza Econ. - sociale '!AB36</f>
        <v>2496813.4391757147</v>
      </c>
      <c r="AD76" s="126">
        <f>'Convenienza Econ. - sociale '!AC36</f>
        <v>2496813.4391757147</v>
      </c>
      <c r="AE76" s="126">
        <f>'Convenienza Econ. - sociale '!AD36</f>
        <v>2496813.4391757147</v>
      </c>
      <c r="AF76" s="126">
        <f>'Convenienza Econ. - sociale '!AE36</f>
        <v>2496813.4391757147</v>
      </c>
      <c r="AG76" s="126">
        <f>'Convenienza Econ. - sociale '!AF36</f>
        <v>2496813.4391757147</v>
      </c>
      <c r="AH76" s="126">
        <f>'Convenienza Econ. - sociale '!AG36</f>
        <v>2496813.4391757147</v>
      </c>
      <c r="AI76" s="126">
        <f>'Convenienza Econ. - sociale '!AH36</f>
        <v>2496813.4391757147</v>
      </c>
    </row>
    <row r="77" spans="1:35" x14ac:dyDescent="0.25">
      <c r="A77" s="190" t="str">
        <f>'Sostenibilità finanziaria'!A37</f>
        <v>Costi ambientali sociali</v>
      </c>
      <c r="B77" s="126">
        <f>'Sostenibilità finanziaria'!R37</f>
        <v>0</v>
      </c>
      <c r="C77" s="126">
        <f>'Sostenibilità finanziaria'!S37</f>
        <v>0</v>
      </c>
      <c r="D77" s="126">
        <f>'Sostenibilità finanziaria'!T37</f>
        <v>0</v>
      </c>
      <c r="E77" s="126">
        <f>'Sostenibilità finanziaria'!U37</f>
        <v>0</v>
      </c>
      <c r="F77" s="126">
        <f>'Sostenibilità finanziaria'!V37</f>
        <v>0</v>
      </c>
      <c r="G77" s="126">
        <f>'Sostenibilità finanziaria'!W37</f>
        <v>0</v>
      </c>
      <c r="H77" s="126">
        <f>'Sostenibilità finanziaria'!X37</f>
        <v>0</v>
      </c>
      <c r="I77" s="126">
        <f>'Sostenibilità finanziaria'!Y37</f>
        <v>0</v>
      </c>
      <c r="J77" s="126">
        <f>'Sostenibilità finanziaria'!Z37</f>
        <v>0</v>
      </c>
      <c r="K77" s="126">
        <f>'Sostenibilità finanziaria'!AA37</f>
        <v>0</v>
      </c>
      <c r="L77" s="126">
        <f>'Sostenibilità finanziaria'!AB37</f>
        <v>0</v>
      </c>
      <c r="M77" s="126">
        <f>'Sostenibilità finanziaria'!AC37</f>
        <v>0</v>
      </c>
      <c r="N77" s="126">
        <f>'Sostenibilità finanziaria'!AD37</f>
        <v>0</v>
      </c>
      <c r="O77" s="126">
        <f>'Sostenibilità finanziaria'!AE37</f>
        <v>0</v>
      </c>
      <c r="P77" s="126">
        <f>'Sostenibilità finanziaria'!AF37</f>
        <v>0</v>
      </c>
      <c r="Q77" s="126">
        <f>'Sostenibilità finanziaria'!AG37</f>
        <v>0</v>
      </c>
      <c r="R77"/>
      <c r="S77" s="198" t="str">
        <f>'Convenienza Econ. - sociale '!B37</f>
        <v>Costi ambientali sociali</v>
      </c>
      <c r="T77" s="126">
        <f>'Convenienza Econ. - sociale '!S37</f>
        <v>0</v>
      </c>
      <c r="U77" s="126">
        <f>'Convenienza Econ. - sociale '!T37</f>
        <v>0</v>
      </c>
      <c r="V77" s="126">
        <f>'Convenienza Econ. - sociale '!U37</f>
        <v>0</v>
      </c>
      <c r="W77" s="126">
        <f>'Convenienza Econ. - sociale '!V37</f>
        <v>0</v>
      </c>
      <c r="X77" s="126">
        <f>'Convenienza Econ. - sociale '!W37</f>
        <v>0</v>
      </c>
      <c r="Y77" s="126">
        <f>'Convenienza Econ. - sociale '!X37</f>
        <v>0</v>
      </c>
      <c r="Z77" s="126">
        <f>'Convenienza Econ. - sociale '!Y37</f>
        <v>0</v>
      </c>
      <c r="AA77" s="126">
        <f>'Convenienza Econ. - sociale '!Z37</f>
        <v>0</v>
      </c>
      <c r="AB77" s="126">
        <f>'Convenienza Econ. - sociale '!AA37</f>
        <v>0</v>
      </c>
      <c r="AC77" s="126">
        <f>'Convenienza Econ. - sociale '!AB37</f>
        <v>0</v>
      </c>
      <c r="AD77" s="126">
        <f>'Convenienza Econ. - sociale '!AC37</f>
        <v>0</v>
      </c>
      <c r="AE77" s="126">
        <f>'Convenienza Econ. - sociale '!AD37</f>
        <v>0</v>
      </c>
      <c r="AF77" s="126">
        <f>'Convenienza Econ. - sociale '!AE37</f>
        <v>0</v>
      </c>
      <c r="AG77" s="126">
        <f>'Convenienza Econ. - sociale '!AF37</f>
        <v>0</v>
      </c>
      <c r="AH77" s="126">
        <f>'Convenienza Econ. - sociale '!AG37</f>
        <v>0</v>
      </c>
      <c r="AI77" s="126">
        <f>'Convenienza Econ. - sociale '!AH37</f>
        <v>0</v>
      </c>
    </row>
    <row r="78" spans="1:35" x14ac:dyDescent="0.25">
      <c r="A78" s="190" t="str">
        <f>'Sostenibilità finanziaria'!A38</f>
        <v>Costi infrazione commissione UE</v>
      </c>
      <c r="B78" s="126">
        <f>'Sostenibilità finanziaria'!R38</f>
        <v>0</v>
      </c>
      <c r="C78" s="126">
        <f>'Sostenibilità finanziaria'!S38</f>
        <v>0</v>
      </c>
      <c r="D78" s="126">
        <f>'Sostenibilità finanziaria'!T38</f>
        <v>0</v>
      </c>
      <c r="E78" s="126">
        <f>'Sostenibilità finanziaria'!U38</f>
        <v>0</v>
      </c>
      <c r="F78" s="126">
        <f>'Sostenibilità finanziaria'!V38</f>
        <v>0</v>
      </c>
      <c r="G78" s="126">
        <f>'Sostenibilità finanziaria'!W38</f>
        <v>0</v>
      </c>
      <c r="H78" s="126">
        <f>'Sostenibilità finanziaria'!X38</f>
        <v>0</v>
      </c>
      <c r="I78" s="126">
        <f>'Sostenibilità finanziaria'!Y38</f>
        <v>0</v>
      </c>
      <c r="J78" s="126">
        <f>'Sostenibilità finanziaria'!Z38</f>
        <v>0</v>
      </c>
      <c r="K78" s="126">
        <f>'Sostenibilità finanziaria'!AA38</f>
        <v>0</v>
      </c>
      <c r="L78" s="126">
        <f>'Sostenibilità finanziaria'!AB38</f>
        <v>0</v>
      </c>
      <c r="M78" s="126">
        <f>'Sostenibilità finanziaria'!AC38</f>
        <v>0</v>
      </c>
      <c r="N78" s="126">
        <f>'Sostenibilità finanziaria'!AD38</f>
        <v>0</v>
      </c>
      <c r="O78" s="126">
        <f>'Sostenibilità finanziaria'!AE38</f>
        <v>0</v>
      </c>
      <c r="P78" s="126">
        <f>'Sostenibilità finanziaria'!AF38</f>
        <v>0</v>
      </c>
      <c r="Q78" s="126">
        <f>'Sostenibilità finanziaria'!AG38</f>
        <v>0</v>
      </c>
      <c r="R78"/>
      <c r="S78" s="198" t="str">
        <f>'Convenienza Econ. - sociale '!B38</f>
        <v>Costi infrazione commissione UE</v>
      </c>
      <c r="T78" s="126">
        <f>'Convenienza Econ. - sociale '!S38</f>
        <v>0</v>
      </c>
      <c r="U78" s="126">
        <f>'Convenienza Econ. - sociale '!T38</f>
        <v>0</v>
      </c>
      <c r="V78" s="126">
        <f>'Convenienza Econ. - sociale '!U38</f>
        <v>0</v>
      </c>
      <c r="W78" s="126">
        <f>'Convenienza Econ. - sociale '!V38</f>
        <v>0</v>
      </c>
      <c r="X78" s="126">
        <f>'Convenienza Econ. - sociale '!W38</f>
        <v>0</v>
      </c>
      <c r="Y78" s="126">
        <f>'Convenienza Econ. - sociale '!X38</f>
        <v>0</v>
      </c>
      <c r="Z78" s="126">
        <f>'Convenienza Econ. - sociale '!Y38</f>
        <v>0</v>
      </c>
      <c r="AA78" s="126">
        <f>'Convenienza Econ. - sociale '!Z38</f>
        <v>0</v>
      </c>
      <c r="AB78" s="126">
        <f>'Convenienza Econ. - sociale '!AA38</f>
        <v>0</v>
      </c>
      <c r="AC78" s="126">
        <f>'Convenienza Econ. - sociale '!AB38</f>
        <v>0</v>
      </c>
      <c r="AD78" s="126">
        <f>'Convenienza Econ. - sociale '!AC38</f>
        <v>0</v>
      </c>
      <c r="AE78" s="126">
        <f>'Convenienza Econ. - sociale '!AD38</f>
        <v>0</v>
      </c>
      <c r="AF78" s="126">
        <f>'Convenienza Econ. - sociale '!AE38</f>
        <v>0</v>
      </c>
      <c r="AG78" s="126">
        <f>'Convenienza Econ. - sociale '!AF38</f>
        <v>0</v>
      </c>
      <c r="AH78" s="126">
        <f>'Convenienza Econ. - sociale '!AG38</f>
        <v>0</v>
      </c>
      <c r="AI78" s="126">
        <f>'Convenienza Econ. - sociale '!AH38</f>
        <v>0</v>
      </c>
    </row>
    <row r="79" spans="1:35" s="21" customFormat="1" x14ac:dyDescent="0.25">
      <c r="A79" s="198" t="str">
        <f>'Sostenibilità finanziaria'!A39</f>
        <v>Totale costi</v>
      </c>
      <c r="B79" s="199">
        <f>'Sostenibilità finanziaria'!R39</f>
        <v>2921616.4745795866</v>
      </c>
      <c r="C79" s="199">
        <f>'Sostenibilità finanziaria'!S39</f>
        <v>2921616.4745795866</v>
      </c>
      <c r="D79" s="199">
        <f>'Sostenibilità finanziaria'!T39</f>
        <v>2921616.4745795866</v>
      </c>
      <c r="E79" s="199">
        <f>'Sostenibilità finanziaria'!U39</f>
        <v>2921616.4745795866</v>
      </c>
      <c r="F79" s="199">
        <f>'Sostenibilità finanziaria'!V39</f>
        <v>2921616.4745795866</v>
      </c>
      <c r="G79" s="199">
        <f>'Sostenibilità finanziaria'!W39</f>
        <v>2921616.4745795866</v>
      </c>
      <c r="H79" s="199">
        <f>'Sostenibilità finanziaria'!X39</f>
        <v>2921616.4745795866</v>
      </c>
      <c r="I79" s="199">
        <f>'Sostenibilità finanziaria'!Y39</f>
        <v>2921616.4745795866</v>
      </c>
      <c r="J79" s="199">
        <f>'Sostenibilità finanziaria'!Z39</f>
        <v>2921616.4745795866</v>
      </c>
      <c r="K79" s="199">
        <f>'Sostenibilità finanziaria'!AA39</f>
        <v>2921616.4745795866</v>
      </c>
      <c r="L79" s="199">
        <f>'Sostenibilità finanziaria'!AB39</f>
        <v>2921616.4745795866</v>
      </c>
      <c r="M79" s="199">
        <f>'Sostenibilità finanziaria'!AC39</f>
        <v>2921616.4745795866</v>
      </c>
      <c r="N79" s="199">
        <f>'Sostenibilità finanziaria'!AD39</f>
        <v>2921616.4745795866</v>
      </c>
      <c r="O79" s="199">
        <f>'Sostenibilità finanziaria'!AE39</f>
        <v>2921616.4745795866</v>
      </c>
      <c r="P79" s="199">
        <f>'Sostenibilità finanziaria'!AF39</f>
        <v>2921616.4745795866</v>
      </c>
      <c r="Q79" s="199">
        <f>'Sostenibilità finanziaria'!AG39</f>
        <v>2921616.4745795866</v>
      </c>
      <c r="S79" s="198" t="str">
        <f>'Convenienza Econ. - sociale '!B39</f>
        <v>Totale costi</v>
      </c>
      <c r="T79" s="199">
        <f>'Convenienza Econ. - sociale '!S39</f>
        <v>2496813.4391757147</v>
      </c>
      <c r="U79" s="199">
        <f>'Convenienza Econ. - sociale '!T39</f>
        <v>2496813.4391757147</v>
      </c>
      <c r="V79" s="199">
        <f>'Convenienza Econ. - sociale '!U39</f>
        <v>2496813.4391757147</v>
      </c>
      <c r="W79" s="199">
        <f>'Convenienza Econ. - sociale '!V39</f>
        <v>2496813.4391757147</v>
      </c>
      <c r="X79" s="199">
        <f>'Convenienza Econ. - sociale '!W39</f>
        <v>2496813.4391757147</v>
      </c>
      <c r="Y79" s="199">
        <f>'Convenienza Econ. - sociale '!X39</f>
        <v>2496813.4391757147</v>
      </c>
      <c r="Z79" s="199">
        <f>'Convenienza Econ. - sociale '!Y39</f>
        <v>2496813.4391757147</v>
      </c>
      <c r="AA79" s="199">
        <f>'Convenienza Econ. - sociale '!Z39</f>
        <v>2496813.4391757147</v>
      </c>
      <c r="AB79" s="199">
        <f>'Convenienza Econ. - sociale '!AA39</f>
        <v>2496813.4391757147</v>
      </c>
      <c r="AC79" s="199">
        <f>'Convenienza Econ. - sociale '!AB39</f>
        <v>2496813.4391757147</v>
      </c>
      <c r="AD79" s="199">
        <f>'Convenienza Econ. - sociale '!AC39</f>
        <v>2496813.4391757147</v>
      </c>
      <c r="AE79" s="199">
        <f>'Convenienza Econ. - sociale '!AD39</f>
        <v>2496813.4391757147</v>
      </c>
      <c r="AF79" s="199">
        <f>'Convenienza Econ. - sociale '!AE39</f>
        <v>2496813.4391757147</v>
      </c>
      <c r="AG79" s="199">
        <f>'Convenienza Econ. - sociale '!AF39</f>
        <v>2496813.4391757147</v>
      </c>
      <c r="AH79" s="199">
        <f>'Convenienza Econ. - sociale '!AG39</f>
        <v>2496813.4391757147</v>
      </c>
      <c r="AI79" s="199">
        <f>'Convenienza Econ. - sociale '!AH39</f>
        <v>2496813.4391757147</v>
      </c>
    </row>
    <row r="80" spans="1:35" x14ac:dyDescent="0.25">
      <c r="A80" s="242"/>
      <c r="B80" s="242"/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S80" s="315"/>
      <c r="T80" s="314"/>
      <c r="U80" s="314"/>
      <c r="V80" s="314"/>
      <c r="W80" s="314"/>
      <c r="X80" s="314"/>
      <c r="Y80" s="314"/>
      <c r="Z80" s="314"/>
      <c r="AA80" s="314"/>
      <c r="AB80" s="314"/>
      <c r="AC80" s="314"/>
      <c r="AD80" s="314"/>
      <c r="AE80" s="314"/>
      <c r="AF80" s="314"/>
      <c r="AG80" s="314"/>
      <c r="AH80" s="314"/>
      <c r="AI80" s="316"/>
    </row>
    <row r="81" spans="1:35" s="21" customFormat="1" x14ac:dyDescent="0.25">
      <c r="A81" s="198" t="str">
        <f>'Sostenibilità finanziaria'!A29</f>
        <v>COSTI</v>
      </c>
      <c r="B81" s="199" t="str">
        <f>'Sostenibilità finanziaria'!AH29</f>
        <v>Anno 33</v>
      </c>
      <c r="C81" s="199" t="str">
        <f>'Sostenibilità finanziaria'!AI29</f>
        <v>Anno 34</v>
      </c>
      <c r="D81" s="199" t="str">
        <f>'Sostenibilità finanziaria'!AJ29</f>
        <v>Anno 35</v>
      </c>
      <c r="E81" s="199" t="str">
        <f>'Sostenibilità finanziaria'!AK29</f>
        <v>Anno 36</v>
      </c>
      <c r="F81" s="199" t="str">
        <f>'Sostenibilità finanziaria'!AL29</f>
        <v>Anno 37</v>
      </c>
      <c r="G81" s="199" t="str">
        <f>'Sostenibilità finanziaria'!AM29</f>
        <v>Anno 38</v>
      </c>
      <c r="H81" s="199" t="str">
        <f>'Sostenibilità finanziaria'!AN29</f>
        <v>Anno 39</v>
      </c>
      <c r="I81" s="199" t="str">
        <f>'Sostenibilità finanziaria'!AO29</f>
        <v>Anno 40</v>
      </c>
      <c r="J81" s="199" t="str">
        <f>'Sostenibilità finanziaria'!AP29</f>
        <v>Anno 41</v>
      </c>
      <c r="K81" s="199" t="str">
        <f>'Sostenibilità finanziaria'!AQ29</f>
        <v>Anno 42</v>
      </c>
      <c r="L81" s="199" t="str">
        <f>'Sostenibilità finanziaria'!AR29</f>
        <v>Anno 43</v>
      </c>
      <c r="M81" s="199" t="str">
        <f>'Sostenibilità finanziaria'!AS29</f>
        <v>Anno 44</v>
      </c>
      <c r="N81" s="199" t="str">
        <f>'Sostenibilità finanziaria'!AT29</f>
        <v>Anno 45</v>
      </c>
      <c r="O81" s="199" t="str">
        <f>'Sostenibilità finanziaria'!AU29</f>
        <v>Anno 46</v>
      </c>
      <c r="P81" s="199" t="str">
        <f>'Sostenibilità finanziaria'!AV29</f>
        <v>Anno 47</v>
      </c>
      <c r="Q81" s="199" t="str">
        <f>'Sostenibilità finanziaria'!AW29</f>
        <v>Totale</v>
      </c>
      <c r="R81" s="109"/>
      <c r="S81" s="198" t="str">
        <f>'Convenienza Econ. - sociale '!B29</f>
        <v>COSTI</v>
      </c>
      <c r="T81" s="199" t="str">
        <f>'Convenienza Econ. - sociale '!AI29</f>
        <v>Anno 33</v>
      </c>
      <c r="U81" s="199" t="str">
        <f>'Convenienza Econ. - sociale '!AJ29</f>
        <v>Anno 34</v>
      </c>
      <c r="V81" s="199" t="str">
        <f>'Convenienza Econ. - sociale '!AK29</f>
        <v>Anno 35</v>
      </c>
      <c r="W81" s="199" t="str">
        <f>'Convenienza Econ. - sociale '!AL29</f>
        <v>Anno 36</v>
      </c>
      <c r="X81" s="199" t="str">
        <f>'Convenienza Econ. - sociale '!AM29</f>
        <v>Anno 37</v>
      </c>
      <c r="Y81" s="199" t="str">
        <f>'Convenienza Econ. - sociale '!AN29</f>
        <v>Anno 38</v>
      </c>
      <c r="Z81" s="199" t="str">
        <f>'Convenienza Econ. - sociale '!AO29</f>
        <v>Anno 39</v>
      </c>
      <c r="AA81" s="199" t="str">
        <f>'Convenienza Econ. - sociale '!AP29</f>
        <v>Anno 40</v>
      </c>
      <c r="AB81" s="199" t="str">
        <f>'Convenienza Econ. - sociale '!AQ29</f>
        <v>Anno 41</v>
      </c>
      <c r="AC81" s="199" t="str">
        <f>'Convenienza Econ. - sociale '!AR29</f>
        <v>Anno 42</v>
      </c>
      <c r="AD81" s="199" t="str">
        <f>'Convenienza Econ. - sociale '!AS29</f>
        <v>Anno 43</v>
      </c>
      <c r="AE81" s="199" t="str">
        <f>'Convenienza Econ. - sociale '!AT29</f>
        <v>Anno 44</v>
      </c>
      <c r="AF81" s="199" t="str">
        <f>'Convenienza Econ. - sociale '!AU29</f>
        <v>Anno 45</v>
      </c>
      <c r="AG81" s="199" t="str">
        <f>'Convenienza Econ. - sociale '!AV29</f>
        <v>Anno 46</v>
      </c>
      <c r="AH81" s="199" t="str">
        <f>'Convenienza Econ. - sociale '!AW29</f>
        <v>Anno 47</v>
      </c>
      <c r="AI81" s="199" t="str">
        <f>'Convenienza Econ. - sociale '!AX29</f>
        <v>Totale</v>
      </c>
    </row>
    <row r="82" spans="1:35" x14ac:dyDescent="0.25">
      <c r="A82" s="190" t="str">
        <f>'Sostenibilità finanziaria'!A30</f>
        <v>Personale (gestione esterna)</v>
      </c>
      <c r="B82" s="126">
        <f>'Sostenibilità finanziaria'!AH30</f>
        <v>0</v>
      </c>
      <c r="C82" s="126">
        <f>'Sostenibilità finanziaria'!AI30</f>
        <v>0</v>
      </c>
      <c r="D82" s="126">
        <f>'Sostenibilità finanziaria'!AJ30</f>
        <v>0</v>
      </c>
      <c r="E82" s="126">
        <f>'Sostenibilità finanziaria'!AK30</f>
        <v>0</v>
      </c>
      <c r="F82" s="126">
        <f>'Sostenibilità finanziaria'!AL30</f>
        <v>0</v>
      </c>
      <c r="G82" s="126">
        <f>'Sostenibilità finanziaria'!AM30</f>
        <v>0</v>
      </c>
      <c r="H82" s="126">
        <f>'Sostenibilità finanziaria'!AN30</f>
        <v>0</v>
      </c>
      <c r="I82" s="126">
        <f>'Sostenibilità finanziaria'!AO30</f>
        <v>0</v>
      </c>
      <c r="J82" s="126">
        <f>'Sostenibilità finanziaria'!AP30</f>
        <v>0</v>
      </c>
      <c r="K82" s="126">
        <f>'Sostenibilità finanziaria'!AQ30</f>
        <v>0</v>
      </c>
      <c r="L82" s="126">
        <f>'Sostenibilità finanziaria'!AR30</f>
        <v>0</v>
      </c>
      <c r="M82" s="126">
        <f>'Sostenibilità finanziaria'!AS30</f>
        <v>0</v>
      </c>
      <c r="N82" s="126">
        <f>'Sostenibilità finanziaria'!AT30</f>
        <v>0</v>
      </c>
      <c r="O82" s="126">
        <f>'Sostenibilità finanziaria'!AU30</f>
        <v>0</v>
      </c>
      <c r="P82" s="126">
        <f>'Sostenibilità finanziaria'!AV30</f>
        <v>0</v>
      </c>
      <c r="Q82" s="126">
        <f>'Sostenibilità finanziaria'!AW30</f>
        <v>0</v>
      </c>
      <c r="S82" s="198" t="str">
        <f>'Convenienza Econ. - sociale '!B30</f>
        <v>Personale (gestione esterna)</v>
      </c>
      <c r="T82" s="126">
        <f>'Convenienza Econ. - sociale '!AI30</f>
        <v>0</v>
      </c>
      <c r="U82" s="126">
        <f>'Convenienza Econ. - sociale '!AJ30</f>
        <v>0</v>
      </c>
      <c r="V82" s="126">
        <f>'Convenienza Econ. - sociale '!AK30</f>
        <v>0</v>
      </c>
      <c r="W82" s="126">
        <f>'Convenienza Econ. - sociale '!AL30</f>
        <v>0</v>
      </c>
      <c r="X82" s="126">
        <f>'Convenienza Econ. - sociale '!AM30</f>
        <v>0</v>
      </c>
      <c r="Y82" s="126">
        <f>'Convenienza Econ. - sociale '!AN30</f>
        <v>0</v>
      </c>
      <c r="Z82" s="126">
        <f>'Convenienza Econ. - sociale '!AO30</f>
        <v>0</v>
      </c>
      <c r="AA82" s="126">
        <f>'Convenienza Econ. - sociale '!AP30</f>
        <v>0</v>
      </c>
      <c r="AB82" s="126">
        <f>'Convenienza Econ. - sociale '!AQ30</f>
        <v>0</v>
      </c>
      <c r="AC82" s="126">
        <f>'Convenienza Econ. - sociale '!AR30</f>
        <v>0</v>
      </c>
      <c r="AD82" s="126">
        <f>'Convenienza Econ. - sociale '!AS30</f>
        <v>0</v>
      </c>
      <c r="AE82" s="126">
        <f>'Convenienza Econ. - sociale '!AT30</f>
        <v>0</v>
      </c>
      <c r="AF82" s="126">
        <f>'Convenienza Econ. - sociale '!AU30</f>
        <v>0</v>
      </c>
      <c r="AG82" s="126">
        <f>'Convenienza Econ. - sociale '!AV30</f>
        <v>0</v>
      </c>
      <c r="AH82" s="126">
        <f>'Convenienza Econ. - sociale '!AW30</f>
        <v>0</v>
      </c>
      <c r="AI82" s="126">
        <f>'Convenienza Econ. - sociale '!AX30</f>
        <v>0</v>
      </c>
    </row>
    <row r="83" spans="1:35" x14ac:dyDescent="0.25">
      <c r="A83" s="190" t="str">
        <f>'Sostenibilità finanziaria'!A31</f>
        <v>Acquisti</v>
      </c>
      <c r="B83" s="126">
        <f>'Sostenibilità finanziaria'!AH31</f>
        <v>0</v>
      </c>
      <c r="C83" s="126">
        <f>'Sostenibilità finanziaria'!AI31</f>
        <v>0</v>
      </c>
      <c r="D83" s="126">
        <f>'Sostenibilità finanziaria'!AJ31</f>
        <v>0</v>
      </c>
      <c r="E83" s="126">
        <f>'Sostenibilità finanziaria'!AK31</f>
        <v>0</v>
      </c>
      <c r="F83" s="126">
        <f>'Sostenibilità finanziaria'!AL31</f>
        <v>0</v>
      </c>
      <c r="G83" s="126">
        <f>'Sostenibilità finanziaria'!AM31</f>
        <v>0</v>
      </c>
      <c r="H83" s="126">
        <f>'Sostenibilità finanziaria'!AN31</f>
        <v>0</v>
      </c>
      <c r="I83" s="126">
        <f>'Sostenibilità finanziaria'!AO31</f>
        <v>0</v>
      </c>
      <c r="J83" s="126">
        <f>'Sostenibilità finanziaria'!AP31</f>
        <v>0</v>
      </c>
      <c r="K83" s="126">
        <f>'Sostenibilità finanziaria'!AQ31</f>
        <v>0</v>
      </c>
      <c r="L83" s="126">
        <f>'Sostenibilità finanziaria'!AR31</f>
        <v>0</v>
      </c>
      <c r="M83" s="126">
        <f>'Sostenibilità finanziaria'!AS31</f>
        <v>0</v>
      </c>
      <c r="N83" s="126">
        <f>'Sostenibilità finanziaria'!AT31</f>
        <v>0</v>
      </c>
      <c r="O83" s="126">
        <f>'Sostenibilità finanziaria'!AU31</f>
        <v>0</v>
      </c>
      <c r="P83" s="126">
        <f>'Sostenibilità finanziaria'!AV31</f>
        <v>0</v>
      </c>
      <c r="Q83" s="126">
        <f>'Sostenibilità finanziaria'!AW31</f>
        <v>0</v>
      </c>
      <c r="S83" s="198" t="str">
        <f>'Convenienza Econ. - sociale '!B31</f>
        <v>Acquisti</v>
      </c>
      <c r="T83" s="126">
        <f>'Convenienza Econ. - sociale '!AI31</f>
        <v>0</v>
      </c>
      <c r="U83" s="126">
        <f>'Convenienza Econ. - sociale '!AJ31</f>
        <v>0</v>
      </c>
      <c r="V83" s="126">
        <f>'Convenienza Econ. - sociale '!AK31</f>
        <v>0</v>
      </c>
      <c r="W83" s="126">
        <f>'Convenienza Econ. - sociale '!AL31</f>
        <v>0</v>
      </c>
      <c r="X83" s="126">
        <f>'Convenienza Econ. - sociale '!AM31</f>
        <v>0</v>
      </c>
      <c r="Y83" s="126">
        <f>'Convenienza Econ. - sociale '!AN31</f>
        <v>0</v>
      </c>
      <c r="Z83" s="126">
        <f>'Convenienza Econ. - sociale '!AO31</f>
        <v>0</v>
      </c>
      <c r="AA83" s="126">
        <f>'Convenienza Econ. - sociale '!AP31</f>
        <v>0</v>
      </c>
      <c r="AB83" s="126">
        <f>'Convenienza Econ. - sociale '!AQ31</f>
        <v>0</v>
      </c>
      <c r="AC83" s="126">
        <f>'Convenienza Econ. - sociale '!AR31</f>
        <v>0</v>
      </c>
      <c r="AD83" s="126">
        <f>'Convenienza Econ. - sociale '!AS31</f>
        <v>0</v>
      </c>
      <c r="AE83" s="126">
        <f>'Convenienza Econ. - sociale '!AT31</f>
        <v>0</v>
      </c>
      <c r="AF83" s="126">
        <f>'Convenienza Econ. - sociale '!AU31</f>
        <v>0</v>
      </c>
      <c r="AG83" s="126">
        <f>'Convenienza Econ. - sociale '!AV31</f>
        <v>0</v>
      </c>
      <c r="AH83" s="126">
        <f>'Convenienza Econ. - sociale '!AW31</f>
        <v>0</v>
      </c>
      <c r="AI83" s="126">
        <f>'Convenienza Econ. - sociale '!AX31</f>
        <v>0</v>
      </c>
    </row>
    <row r="84" spans="1:35" x14ac:dyDescent="0.25">
      <c r="A84" s="190" t="str">
        <f>'Sostenibilità finanziaria'!A32</f>
        <v>Manutenzione ordinaria</v>
      </c>
      <c r="B84" s="126">
        <f>'Sostenibilità finanziaria'!AH32</f>
        <v>0</v>
      </c>
      <c r="C84" s="126">
        <f>'Sostenibilità finanziaria'!AI32</f>
        <v>0</v>
      </c>
      <c r="D84" s="126">
        <f>'Sostenibilità finanziaria'!AJ32</f>
        <v>0</v>
      </c>
      <c r="E84" s="126">
        <f>'Sostenibilità finanziaria'!AK32</f>
        <v>0</v>
      </c>
      <c r="F84" s="126">
        <f>'Sostenibilità finanziaria'!AL32</f>
        <v>0</v>
      </c>
      <c r="G84" s="126">
        <f>'Sostenibilità finanziaria'!AM32</f>
        <v>0</v>
      </c>
      <c r="H84" s="126">
        <f>'Sostenibilità finanziaria'!AN32</f>
        <v>0</v>
      </c>
      <c r="I84" s="126">
        <f>'Sostenibilità finanziaria'!AO32</f>
        <v>0</v>
      </c>
      <c r="J84" s="126">
        <f>'Sostenibilità finanziaria'!AP32</f>
        <v>0</v>
      </c>
      <c r="K84" s="126">
        <f>'Sostenibilità finanziaria'!AQ32</f>
        <v>0</v>
      </c>
      <c r="L84" s="126">
        <f>'Sostenibilità finanziaria'!AR32</f>
        <v>0</v>
      </c>
      <c r="M84" s="126">
        <f>'Sostenibilità finanziaria'!AS32</f>
        <v>0</v>
      </c>
      <c r="N84" s="126">
        <f>'Sostenibilità finanziaria'!AT32</f>
        <v>0</v>
      </c>
      <c r="O84" s="126">
        <f>'Sostenibilità finanziaria'!AU32</f>
        <v>0</v>
      </c>
      <c r="P84" s="126">
        <f>'Sostenibilità finanziaria'!AV32</f>
        <v>0</v>
      </c>
      <c r="Q84" s="126">
        <f>'Sostenibilità finanziaria'!AW32</f>
        <v>0</v>
      </c>
      <c r="S84" s="198" t="str">
        <f>'Convenienza Econ. - sociale '!B32</f>
        <v>Manutenzione ordinaria</v>
      </c>
      <c r="T84" s="126">
        <f>'Convenienza Econ. - sociale '!AI32</f>
        <v>0</v>
      </c>
      <c r="U84" s="126">
        <f>'Convenienza Econ. - sociale '!AJ32</f>
        <v>0</v>
      </c>
      <c r="V84" s="126">
        <f>'Convenienza Econ. - sociale '!AK32</f>
        <v>0</v>
      </c>
      <c r="W84" s="126">
        <f>'Convenienza Econ. - sociale '!AL32</f>
        <v>0</v>
      </c>
      <c r="X84" s="126">
        <f>'Convenienza Econ. - sociale '!AM32</f>
        <v>0</v>
      </c>
      <c r="Y84" s="126">
        <f>'Convenienza Econ. - sociale '!AN32</f>
        <v>0</v>
      </c>
      <c r="Z84" s="126">
        <f>'Convenienza Econ. - sociale '!AO32</f>
        <v>0</v>
      </c>
      <c r="AA84" s="126">
        <f>'Convenienza Econ. - sociale '!AP32</f>
        <v>0</v>
      </c>
      <c r="AB84" s="126">
        <f>'Convenienza Econ. - sociale '!AQ32</f>
        <v>0</v>
      </c>
      <c r="AC84" s="126">
        <f>'Convenienza Econ. - sociale '!AR32</f>
        <v>0</v>
      </c>
      <c r="AD84" s="126">
        <f>'Convenienza Econ. - sociale '!AS32</f>
        <v>0</v>
      </c>
      <c r="AE84" s="126">
        <f>'Convenienza Econ. - sociale '!AT32</f>
        <v>0</v>
      </c>
      <c r="AF84" s="126">
        <f>'Convenienza Econ. - sociale '!AU32</f>
        <v>0</v>
      </c>
      <c r="AG84" s="126">
        <f>'Convenienza Econ. - sociale '!AV32</f>
        <v>0</v>
      </c>
      <c r="AH84" s="126">
        <f>'Convenienza Econ. - sociale '!AW32</f>
        <v>0</v>
      </c>
      <c r="AI84" s="126">
        <f>'Convenienza Econ. - sociale '!AX32</f>
        <v>0</v>
      </c>
    </row>
    <row r="85" spans="1:35" x14ac:dyDescent="0.25">
      <c r="A85" s="190" t="str">
        <f>'Sostenibilità finanziaria'!A33</f>
        <v>Manutenzione straordinaria</v>
      </c>
      <c r="B85" s="126">
        <f>'Sostenibilità finanziaria'!AH33</f>
        <v>0</v>
      </c>
      <c r="C85" s="126">
        <f>'Sostenibilità finanziaria'!AI33</f>
        <v>0</v>
      </c>
      <c r="D85" s="126">
        <f>'Sostenibilità finanziaria'!AJ33</f>
        <v>0</v>
      </c>
      <c r="E85" s="126">
        <f>'Sostenibilità finanziaria'!AK33</f>
        <v>0</v>
      </c>
      <c r="F85" s="126">
        <f>'Sostenibilità finanziaria'!AL33</f>
        <v>0</v>
      </c>
      <c r="G85" s="126">
        <f>'Sostenibilità finanziaria'!AM33</f>
        <v>0</v>
      </c>
      <c r="H85" s="126">
        <f>'Sostenibilità finanziaria'!AN33</f>
        <v>0</v>
      </c>
      <c r="I85" s="126">
        <f>'Sostenibilità finanziaria'!AO33</f>
        <v>0</v>
      </c>
      <c r="J85" s="126">
        <f>'Sostenibilità finanziaria'!AP33</f>
        <v>0</v>
      </c>
      <c r="K85" s="126">
        <f>'Sostenibilità finanziaria'!AQ33</f>
        <v>0</v>
      </c>
      <c r="L85" s="126">
        <f>'Sostenibilità finanziaria'!AR33</f>
        <v>0</v>
      </c>
      <c r="M85" s="126">
        <f>'Sostenibilità finanziaria'!AS33</f>
        <v>0</v>
      </c>
      <c r="N85" s="126">
        <f>'Sostenibilità finanziaria'!AT33</f>
        <v>0</v>
      </c>
      <c r="O85" s="126">
        <f>'Sostenibilità finanziaria'!AU33</f>
        <v>0</v>
      </c>
      <c r="P85" s="126">
        <f>'Sostenibilità finanziaria'!AV33</f>
        <v>0</v>
      </c>
      <c r="Q85" s="126">
        <f>'Sostenibilità finanziaria'!AW33</f>
        <v>0</v>
      </c>
      <c r="S85" s="198" t="str">
        <f>'Convenienza Econ. - sociale '!B33</f>
        <v>Manutenzione straordinaria</v>
      </c>
      <c r="T85" s="126">
        <f>'Convenienza Econ. - sociale '!AI33</f>
        <v>0</v>
      </c>
      <c r="U85" s="126">
        <f>'Convenienza Econ. - sociale '!AJ33</f>
        <v>0</v>
      </c>
      <c r="V85" s="126">
        <f>'Convenienza Econ. - sociale '!AK33</f>
        <v>0</v>
      </c>
      <c r="W85" s="126">
        <f>'Convenienza Econ. - sociale '!AL33</f>
        <v>0</v>
      </c>
      <c r="X85" s="126">
        <f>'Convenienza Econ. - sociale '!AM33</f>
        <v>0</v>
      </c>
      <c r="Y85" s="126">
        <f>'Convenienza Econ. - sociale '!AN33</f>
        <v>0</v>
      </c>
      <c r="Z85" s="126">
        <f>'Convenienza Econ. - sociale '!AO33</f>
        <v>0</v>
      </c>
      <c r="AA85" s="126">
        <f>'Convenienza Econ. - sociale '!AP33</f>
        <v>0</v>
      </c>
      <c r="AB85" s="126">
        <f>'Convenienza Econ. - sociale '!AQ33</f>
        <v>0</v>
      </c>
      <c r="AC85" s="126">
        <f>'Convenienza Econ. - sociale '!AR33</f>
        <v>0</v>
      </c>
      <c r="AD85" s="126">
        <f>'Convenienza Econ. - sociale '!AS33</f>
        <v>0</v>
      </c>
      <c r="AE85" s="126">
        <f>'Convenienza Econ. - sociale '!AT33</f>
        <v>0</v>
      </c>
      <c r="AF85" s="126">
        <f>'Convenienza Econ. - sociale '!AU33</f>
        <v>0</v>
      </c>
      <c r="AG85" s="126">
        <f>'Convenienza Econ. - sociale '!AV33</f>
        <v>0</v>
      </c>
      <c r="AH85" s="126">
        <f>'Convenienza Econ. - sociale '!AW33</f>
        <v>0</v>
      </c>
      <c r="AI85" s="126">
        <f>'Convenienza Econ. - sociale '!AX33</f>
        <v>0</v>
      </c>
    </row>
    <row r="86" spans="1:35" x14ac:dyDescent="0.25">
      <c r="A86" s="190" t="str">
        <f>'Sostenibilità finanziaria'!A34</f>
        <v>Utenze</v>
      </c>
      <c r="B86" s="126">
        <f>'Sostenibilità finanziaria'!AH34</f>
        <v>0</v>
      </c>
      <c r="C86" s="126">
        <f>'Sostenibilità finanziaria'!AI34</f>
        <v>0</v>
      </c>
      <c r="D86" s="126">
        <f>'Sostenibilità finanziaria'!AJ34</f>
        <v>0</v>
      </c>
      <c r="E86" s="126">
        <f>'Sostenibilità finanziaria'!AK34</f>
        <v>0</v>
      </c>
      <c r="F86" s="126">
        <f>'Sostenibilità finanziaria'!AL34</f>
        <v>0</v>
      </c>
      <c r="G86" s="126">
        <f>'Sostenibilità finanziaria'!AM34</f>
        <v>0</v>
      </c>
      <c r="H86" s="126">
        <f>'Sostenibilità finanziaria'!AN34</f>
        <v>0</v>
      </c>
      <c r="I86" s="126">
        <f>'Sostenibilità finanziaria'!AO34</f>
        <v>0</v>
      </c>
      <c r="J86" s="126">
        <f>'Sostenibilità finanziaria'!AP34</f>
        <v>0</v>
      </c>
      <c r="K86" s="126">
        <f>'Sostenibilità finanziaria'!AQ34</f>
        <v>0</v>
      </c>
      <c r="L86" s="126">
        <f>'Sostenibilità finanziaria'!AR34</f>
        <v>0</v>
      </c>
      <c r="M86" s="126">
        <f>'Sostenibilità finanziaria'!AS34</f>
        <v>0</v>
      </c>
      <c r="N86" s="126">
        <f>'Sostenibilità finanziaria'!AT34</f>
        <v>0</v>
      </c>
      <c r="O86" s="126">
        <f>'Sostenibilità finanziaria'!AU34</f>
        <v>0</v>
      </c>
      <c r="P86" s="126">
        <f>'Sostenibilità finanziaria'!AV34</f>
        <v>0</v>
      </c>
      <c r="Q86" s="126">
        <f>'Sostenibilità finanziaria'!AW34</f>
        <v>0</v>
      </c>
      <c r="S86" s="198" t="str">
        <f>'Convenienza Econ. - sociale '!B34</f>
        <v>Utenze</v>
      </c>
      <c r="T86" s="126">
        <f>'Convenienza Econ. - sociale '!AI34</f>
        <v>0</v>
      </c>
      <c r="U86" s="126">
        <f>'Convenienza Econ. - sociale '!AJ34</f>
        <v>0</v>
      </c>
      <c r="V86" s="126">
        <f>'Convenienza Econ. - sociale '!AK34</f>
        <v>0</v>
      </c>
      <c r="W86" s="126">
        <f>'Convenienza Econ. - sociale '!AL34</f>
        <v>0</v>
      </c>
      <c r="X86" s="126">
        <f>'Convenienza Econ. - sociale '!AM34</f>
        <v>0</v>
      </c>
      <c r="Y86" s="126">
        <f>'Convenienza Econ. - sociale '!AN34</f>
        <v>0</v>
      </c>
      <c r="Z86" s="126">
        <f>'Convenienza Econ. - sociale '!AO34</f>
        <v>0</v>
      </c>
      <c r="AA86" s="126">
        <f>'Convenienza Econ. - sociale '!AP34</f>
        <v>0</v>
      </c>
      <c r="AB86" s="126">
        <f>'Convenienza Econ. - sociale '!AQ34</f>
        <v>0</v>
      </c>
      <c r="AC86" s="126">
        <f>'Convenienza Econ. - sociale '!AR34</f>
        <v>0</v>
      </c>
      <c r="AD86" s="126">
        <f>'Convenienza Econ. - sociale '!AS34</f>
        <v>0</v>
      </c>
      <c r="AE86" s="126">
        <f>'Convenienza Econ. - sociale '!AT34</f>
        <v>0</v>
      </c>
      <c r="AF86" s="126">
        <f>'Convenienza Econ. - sociale '!AU34</f>
        <v>0</v>
      </c>
      <c r="AG86" s="126">
        <f>'Convenienza Econ. - sociale '!AV34</f>
        <v>0</v>
      </c>
      <c r="AH86" s="126">
        <f>'Convenienza Econ. - sociale '!AW34</f>
        <v>0</v>
      </c>
      <c r="AI86" s="126">
        <f>'Convenienza Econ. - sociale '!AX34</f>
        <v>0</v>
      </c>
    </row>
    <row r="87" spans="1:35" x14ac:dyDescent="0.25">
      <c r="A87" s="190" t="str">
        <f>'Sostenibilità finanziaria'!A35</f>
        <v>Spese generali</v>
      </c>
      <c r="B87" s="126">
        <f>'Sostenibilità finanziaria'!AH35</f>
        <v>0</v>
      </c>
      <c r="C87" s="126">
        <f>'Sostenibilità finanziaria'!AI35</f>
        <v>0</v>
      </c>
      <c r="D87" s="126">
        <f>'Sostenibilità finanziaria'!AJ35</f>
        <v>0</v>
      </c>
      <c r="E87" s="126">
        <f>'Sostenibilità finanziaria'!AK35</f>
        <v>0</v>
      </c>
      <c r="F87" s="126">
        <f>'Sostenibilità finanziaria'!AL35</f>
        <v>0</v>
      </c>
      <c r="G87" s="126">
        <f>'Sostenibilità finanziaria'!AM35</f>
        <v>0</v>
      </c>
      <c r="H87" s="126">
        <f>'Sostenibilità finanziaria'!AN35</f>
        <v>0</v>
      </c>
      <c r="I87" s="126">
        <f>'Sostenibilità finanziaria'!AO35</f>
        <v>0</v>
      </c>
      <c r="J87" s="126">
        <f>'Sostenibilità finanziaria'!AP35</f>
        <v>0</v>
      </c>
      <c r="K87" s="126">
        <f>'Sostenibilità finanziaria'!AQ35</f>
        <v>0</v>
      </c>
      <c r="L87" s="126">
        <f>'Sostenibilità finanziaria'!AR35</f>
        <v>0</v>
      </c>
      <c r="M87" s="126">
        <f>'Sostenibilità finanziaria'!AS35</f>
        <v>0</v>
      </c>
      <c r="N87" s="126">
        <f>'Sostenibilità finanziaria'!AT35</f>
        <v>0</v>
      </c>
      <c r="O87" s="126">
        <f>'Sostenibilità finanziaria'!AU35</f>
        <v>0</v>
      </c>
      <c r="P87" s="126">
        <f>'Sostenibilità finanziaria'!AV35</f>
        <v>0</v>
      </c>
      <c r="Q87" s="126">
        <f>'Sostenibilità finanziaria'!AW35</f>
        <v>0</v>
      </c>
      <c r="S87" s="198" t="str">
        <f>'Convenienza Econ. - sociale '!B35</f>
        <v>Spese generali</v>
      </c>
      <c r="T87" s="126">
        <f>'Convenienza Econ. - sociale '!AI35</f>
        <v>0</v>
      </c>
      <c r="U87" s="126">
        <f>'Convenienza Econ. - sociale '!AJ35</f>
        <v>0</v>
      </c>
      <c r="V87" s="126">
        <f>'Convenienza Econ. - sociale '!AK35</f>
        <v>0</v>
      </c>
      <c r="W87" s="126">
        <f>'Convenienza Econ. - sociale '!AL35</f>
        <v>0</v>
      </c>
      <c r="X87" s="126">
        <f>'Convenienza Econ. - sociale '!AM35</f>
        <v>0</v>
      </c>
      <c r="Y87" s="126">
        <f>'Convenienza Econ. - sociale '!AN35</f>
        <v>0</v>
      </c>
      <c r="Z87" s="126">
        <f>'Convenienza Econ. - sociale '!AO35</f>
        <v>0</v>
      </c>
      <c r="AA87" s="126">
        <f>'Convenienza Econ. - sociale '!AP35</f>
        <v>0</v>
      </c>
      <c r="AB87" s="126">
        <f>'Convenienza Econ. - sociale '!AQ35</f>
        <v>0</v>
      </c>
      <c r="AC87" s="126">
        <f>'Convenienza Econ. - sociale '!AR35</f>
        <v>0</v>
      </c>
      <c r="AD87" s="126">
        <f>'Convenienza Econ. - sociale '!AS35</f>
        <v>0</v>
      </c>
      <c r="AE87" s="126">
        <f>'Convenienza Econ. - sociale '!AT35</f>
        <v>0</v>
      </c>
      <c r="AF87" s="126">
        <f>'Convenienza Econ. - sociale '!AU35</f>
        <v>0</v>
      </c>
      <c r="AG87" s="126">
        <f>'Convenienza Econ. - sociale '!AV35</f>
        <v>0</v>
      </c>
      <c r="AH87" s="126">
        <f>'Convenienza Econ. - sociale '!AW35</f>
        <v>0</v>
      </c>
      <c r="AI87" s="126">
        <f>'Convenienza Econ. - sociale '!AX35</f>
        <v>0</v>
      </c>
    </row>
    <row r="88" spans="1:35" x14ac:dyDescent="0.25">
      <c r="A88" s="190" t="str">
        <f>'Sostenibilità finanziaria'!A36</f>
        <v>Altri costi</v>
      </c>
      <c r="B88" s="126">
        <f>'Sostenibilità finanziaria'!AH36</f>
        <v>2921616.4745795866</v>
      </c>
      <c r="C88" s="126">
        <f>'Sostenibilità finanziaria'!AI36</f>
        <v>2921616.4745795866</v>
      </c>
      <c r="D88" s="126">
        <f>'Sostenibilità finanziaria'!AJ36</f>
        <v>2921616.4745795866</v>
      </c>
      <c r="E88" s="126">
        <f>'Sostenibilità finanziaria'!AK36</f>
        <v>2921616.4745795866</v>
      </c>
      <c r="F88" s="126">
        <f>'Sostenibilità finanziaria'!AL36</f>
        <v>2921616.4745795866</v>
      </c>
      <c r="G88" s="126">
        <f>'Sostenibilità finanziaria'!AM36</f>
        <v>2921616.4745795866</v>
      </c>
      <c r="H88" s="126">
        <f>'Sostenibilità finanziaria'!AN36</f>
        <v>2921616.4745795866</v>
      </c>
      <c r="I88" s="126">
        <f>'Sostenibilità finanziaria'!AO36</f>
        <v>2921616.4745795866</v>
      </c>
      <c r="J88" s="126">
        <f>'Sostenibilità finanziaria'!AP36</f>
        <v>2921616.4745795866</v>
      </c>
      <c r="K88" s="126">
        <f>'Sostenibilità finanziaria'!AQ36</f>
        <v>2921616.4745795866</v>
      </c>
      <c r="L88" s="126">
        <f>'Sostenibilità finanziaria'!AR36</f>
        <v>2921616.4745795866</v>
      </c>
      <c r="M88" s="126">
        <f>'Sostenibilità finanziaria'!AS36</f>
        <v>2921616.4745795866</v>
      </c>
      <c r="N88" s="126">
        <f>'Sostenibilità finanziaria'!AT36</f>
        <v>2921616.4745795866</v>
      </c>
      <c r="O88" s="126">
        <f>'Sostenibilità finanziaria'!AU36</f>
        <v>2921616.4745795866</v>
      </c>
      <c r="P88" s="126">
        <f>'Sostenibilità finanziaria'!AV36</f>
        <v>2921616.4745795866</v>
      </c>
      <c r="Q88" s="126">
        <f>'Sostenibilità finanziaria'!AW36</f>
        <v>137315974.30524057</v>
      </c>
      <c r="S88" s="198" t="str">
        <f>'Convenienza Econ. - sociale '!B36</f>
        <v>Altri costi</v>
      </c>
      <c r="T88" s="126">
        <f>'Convenienza Econ. - sociale '!AI36</f>
        <v>2496813.4391757147</v>
      </c>
      <c r="U88" s="126">
        <f>'Convenienza Econ. - sociale '!AJ36</f>
        <v>2496813.4391757147</v>
      </c>
      <c r="V88" s="126">
        <f>'Convenienza Econ. - sociale '!AK36</f>
        <v>2496813.4391757147</v>
      </c>
      <c r="W88" s="126">
        <f>'Convenienza Econ. - sociale '!AL36</f>
        <v>2496813.4391757147</v>
      </c>
      <c r="X88" s="126">
        <f>'Convenienza Econ. - sociale '!AM36</f>
        <v>2496813.4391757147</v>
      </c>
      <c r="Y88" s="126">
        <f>'Convenienza Econ. - sociale '!AN36</f>
        <v>2496813.4391757147</v>
      </c>
      <c r="Z88" s="126">
        <f>'Convenienza Econ. - sociale '!AO36</f>
        <v>2496813.4391757147</v>
      </c>
      <c r="AA88" s="126">
        <f>'Convenienza Econ. - sociale '!AP36</f>
        <v>2496813.4391757147</v>
      </c>
      <c r="AB88" s="126">
        <f>'Convenienza Econ. - sociale '!AQ36</f>
        <v>2496813.4391757147</v>
      </c>
      <c r="AC88" s="126">
        <f>'Convenienza Econ. - sociale '!AR36</f>
        <v>2496813.4391757147</v>
      </c>
      <c r="AD88" s="126">
        <f>'Convenienza Econ. - sociale '!AS36</f>
        <v>2496813.4391757147</v>
      </c>
      <c r="AE88" s="126">
        <f>'Convenienza Econ. - sociale '!AT36</f>
        <v>2496813.4391757147</v>
      </c>
      <c r="AF88" s="126">
        <f>'Convenienza Econ. - sociale '!AU36</f>
        <v>2496813.4391757147</v>
      </c>
      <c r="AG88" s="126">
        <f>'Convenienza Econ. - sociale '!AV36</f>
        <v>2496813.4391757147</v>
      </c>
      <c r="AH88" s="126">
        <f>'Convenienza Econ. - sociale '!AW36</f>
        <v>2496813.4391757147</v>
      </c>
      <c r="AI88" s="126">
        <f>'Convenienza Econ. - sociale '!AX36</f>
        <v>117350231.64125852</v>
      </c>
    </row>
    <row r="89" spans="1:35" x14ac:dyDescent="0.25">
      <c r="A89" s="190" t="str">
        <f>'Sostenibilità finanziaria'!A37</f>
        <v>Costi ambientali sociali</v>
      </c>
      <c r="B89" s="126">
        <f>'Sostenibilità finanziaria'!AH37</f>
        <v>0</v>
      </c>
      <c r="C89" s="126">
        <f>'Sostenibilità finanziaria'!AI37</f>
        <v>0</v>
      </c>
      <c r="D89" s="126">
        <f>'Sostenibilità finanziaria'!AJ37</f>
        <v>0</v>
      </c>
      <c r="E89" s="126">
        <f>'Sostenibilità finanziaria'!AK37</f>
        <v>0</v>
      </c>
      <c r="F89" s="126">
        <f>'Sostenibilità finanziaria'!AL37</f>
        <v>0</v>
      </c>
      <c r="G89" s="126">
        <f>'Sostenibilità finanziaria'!AM37</f>
        <v>0</v>
      </c>
      <c r="H89" s="126">
        <f>'Sostenibilità finanziaria'!AN37</f>
        <v>0</v>
      </c>
      <c r="I89" s="126">
        <f>'Sostenibilità finanziaria'!AO37</f>
        <v>0</v>
      </c>
      <c r="J89" s="126">
        <f>'Sostenibilità finanziaria'!AP37</f>
        <v>0</v>
      </c>
      <c r="K89" s="126">
        <f>'Sostenibilità finanziaria'!AQ37</f>
        <v>0</v>
      </c>
      <c r="L89" s="126">
        <f>'Sostenibilità finanziaria'!AR37</f>
        <v>0</v>
      </c>
      <c r="M89" s="126">
        <f>'Sostenibilità finanziaria'!AS37</f>
        <v>0</v>
      </c>
      <c r="N89" s="126">
        <f>'Sostenibilità finanziaria'!AT37</f>
        <v>0</v>
      </c>
      <c r="O89" s="126">
        <f>'Sostenibilità finanziaria'!AU37</f>
        <v>0</v>
      </c>
      <c r="P89" s="126">
        <f>'Sostenibilità finanziaria'!AV37</f>
        <v>0</v>
      </c>
      <c r="Q89" s="126">
        <f>'Sostenibilità finanziaria'!AW37</f>
        <v>0</v>
      </c>
      <c r="S89" s="198" t="str">
        <f>'Convenienza Econ. - sociale '!B37</f>
        <v>Costi ambientali sociali</v>
      </c>
      <c r="T89" s="126">
        <f>'Convenienza Econ. - sociale '!AI37</f>
        <v>0</v>
      </c>
      <c r="U89" s="126">
        <f>'Convenienza Econ. - sociale '!AJ37</f>
        <v>0</v>
      </c>
      <c r="V89" s="126">
        <f>'Convenienza Econ. - sociale '!AK37</f>
        <v>0</v>
      </c>
      <c r="W89" s="126">
        <f>'Convenienza Econ. - sociale '!AL37</f>
        <v>0</v>
      </c>
      <c r="X89" s="126">
        <f>'Convenienza Econ. - sociale '!AM37</f>
        <v>0</v>
      </c>
      <c r="Y89" s="126">
        <f>'Convenienza Econ. - sociale '!AN37</f>
        <v>0</v>
      </c>
      <c r="Z89" s="126">
        <f>'Convenienza Econ. - sociale '!AO37</f>
        <v>0</v>
      </c>
      <c r="AA89" s="126">
        <f>'Convenienza Econ. - sociale '!AP37</f>
        <v>0</v>
      </c>
      <c r="AB89" s="126">
        <f>'Convenienza Econ. - sociale '!AQ37</f>
        <v>0</v>
      </c>
      <c r="AC89" s="126">
        <f>'Convenienza Econ. - sociale '!AR37</f>
        <v>0</v>
      </c>
      <c r="AD89" s="126">
        <f>'Convenienza Econ. - sociale '!AS37</f>
        <v>0</v>
      </c>
      <c r="AE89" s="126">
        <f>'Convenienza Econ. - sociale '!AT37</f>
        <v>0</v>
      </c>
      <c r="AF89" s="126">
        <f>'Convenienza Econ. - sociale '!AU37</f>
        <v>0</v>
      </c>
      <c r="AG89" s="126">
        <f>'Convenienza Econ. - sociale '!AV37</f>
        <v>0</v>
      </c>
      <c r="AH89" s="126">
        <f>'Convenienza Econ. - sociale '!AW37</f>
        <v>0</v>
      </c>
      <c r="AI89" s="126">
        <f>'Convenienza Econ. - sociale '!AX37</f>
        <v>0</v>
      </c>
    </row>
    <row r="90" spans="1:35" x14ac:dyDescent="0.25">
      <c r="A90" s="190" t="str">
        <f>'Sostenibilità finanziaria'!A38</f>
        <v>Costi infrazione commissione UE</v>
      </c>
      <c r="B90" s="126">
        <f>'Sostenibilità finanziaria'!AH38</f>
        <v>0</v>
      </c>
      <c r="C90" s="126">
        <f>'Sostenibilità finanziaria'!AI38</f>
        <v>0</v>
      </c>
      <c r="D90" s="126">
        <f>'Sostenibilità finanziaria'!AJ38</f>
        <v>0</v>
      </c>
      <c r="E90" s="126">
        <f>'Sostenibilità finanziaria'!AK38</f>
        <v>0</v>
      </c>
      <c r="F90" s="126">
        <f>'Sostenibilità finanziaria'!AL38</f>
        <v>0</v>
      </c>
      <c r="G90" s="126">
        <f>'Sostenibilità finanziaria'!AM38</f>
        <v>0</v>
      </c>
      <c r="H90" s="126">
        <f>'Sostenibilità finanziaria'!AN38</f>
        <v>0</v>
      </c>
      <c r="I90" s="126">
        <f>'Sostenibilità finanziaria'!AO38</f>
        <v>0</v>
      </c>
      <c r="J90" s="126">
        <f>'Sostenibilità finanziaria'!AP38</f>
        <v>0</v>
      </c>
      <c r="K90" s="126">
        <f>'Sostenibilità finanziaria'!AQ38</f>
        <v>0</v>
      </c>
      <c r="L90" s="126">
        <f>'Sostenibilità finanziaria'!AR38</f>
        <v>0</v>
      </c>
      <c r="M90" s="126">
        <f>'Sostenibilità finanziaria'!AS38</f>
        <v>0</v>
      </c>
      <c r="N90" s="126">
        <f>'Sostenibilità finanziaria'!AT38</f>
        <v>0</v>
      </c>
      <c r="O90" s="126">
        <f>'Sostenibilità finanziaria'!AU38</f>
        <v>0</v>
      </c>
      <c r="P90" s="126">
        <f>'Sostenibilità finanziaria'!AV38</f>
        <v>0</v>
      </c>
      <c r="Q90" s="126">
        <f>'Sostenibilità finanziaria'!AW38</f>
        <v>0</v>
      </c>
      <c r="S90" s="198" t="str">
        <f>'Convenienza Econ. - sociale '!B38</f>
        <v>Costi infrazione commissione UE</v>
      </c>
      <c r="T90" s="126">
        <f>'Convenienza Econ. - sociale '!AI38</f>
        <v>0</v>
      </c>
      <c r="U90" s="126">
        <f>'Convenienza Econ. - sociale '!AJ38</f>
        <v>0</v>
      </c>
      <c r="V90" s="126">
        <f>'Convenienza Econ. - sociale '!AK38</f>
        <v>0</v>
      </c>
      <c r="W90" s="126">
        <f>'Convenienza Econ. - sociale '!AL38</f>
        <v>0</v>
      </c>
      <c r="X90" s="126">
        <f>'Convenienza Econ. - sociale '!AM38</f>
        <v>0</v>
      </c>
      <c r="Y90" s="126">
        <f>'Convenienza Econ. - sociale '!AN38</f>
        <v>0</v>
      </c>
      <c r="Z90" s="126">
        <f>'Convenienza Econ. - sociale '!AO38</f>
        <v>0</v>
      </c>
      <c r="AA90" s="126">
        <f>'Convenienza Econ. - sociale '!AP38</f>
        <v>0</v>
      </c>
      <c r="AB90" s="126">
        <f>'Convenienza Econ. - sociale '!AQ38</f>
        <v>0</v>
      </c>
      <c r="AC90" s="126">
        <f>'Convenienza Econ. - sociale '!AR38</f>
        <v>0</v>
      </c>
      <c r="AD90" s="126">
        <f>'Convenienza Econ. - sociale '!AS38</f>
        <v>0</v>
      </c>
      <c r="AE90" s="126">
        <f>'Convenienza Econ. - sociale '!AT38</f>
        <v>0</v>
      </c>
      <c r="AF90" s="126">
        <f>'Convenienza Econ. - sociale '!AU38</f>
        <v>0</v>
      </c>
      <c r="AG90" s="126">
        <f>'Convenienza Econ. - sociale '!AV38</f>
        <v>0</v>
      </c>
      <c r="AH90" s="126">
        <f>'Convenienza Econ. - sociale '!AW38</f>
        <v>0</v>
      </c>
      <c r="AI90" s="126">
        <f>'Convenienza Econ. - sociale '!AX38</f>
        <v>0</v>
      </c>
    </row>
    <row r="91" spans="1:35" s="21" customFormat="1" x14ac:dyDescent="0.25">
      <c r="A91" s="198" t="str">
        <f>'Sostenibilità finanziaria'!A39</f>
        <v>Totale costi</v>
      </c>
      <c r="B91" s="199">
        <f>'Sostenibilità finanziaria'!AH39</f>
        <v>2921616.4745795866</v>
      </c>
      <c r="C91" s="199">
        <f>'Sostenibilità finanziaria'!AI39</f>
        <v>2921616.4745795866</v>
      </c>
      <c r="D91" s="199">
        <f>'Sostenibilità finanziaria'!AJ39</f>
        <v>2921616.4745795866</v>
      </c>
      <c r="E91" s="199">
        <f>'Sostenibilità finanziaria'!AK39</f>
        <v>2921616.4745795866</v>
      </c>
      <c r="F91" s="199">
        <f>'Sostenibilità finanziaria'!AL39</f>
        <v>2921616.4745795866</v>
      </c>
      <c r="G91" s="199">
        <f>'Sostenibilità finanziaria'!AM39</f>
        <v>2921616.4745795866</v>
      </c>
      <c r="H91" s="199">
        <f>'Sostenibilità finanziaria'!AN39</f>
        <v>2921616.4745795866</v>
      </c>
      <c r="I91" s="199">
        <f>'Sostenibilità finanziaria'!AO39</f>
        <v>2921616.4745795866</v>
      </c>
      <c r="J91" s="199">
        <f>'Sostenibilità finanziaria'!AP39</f>
        <v>2921616.4745795866</v>
      </c>
      <c r="K91" s="199">
        <f>'Sostenibilità finanziaria'!AQ39</f>
        <v>2921616.4745795866</v>
      </c>
      <c r="L91" s="199">
        <f>'Sostenibilità finanziaria'!AR39</f>
        <v>2921616.4745795866</v>
      </c>
      <c r="M91" s="199">
        <f>'Sostenibilità finanziaria'!AS39</f>
        <v>2921616.4745795866</v>
      </c>
      <c r="N91" s="199">
        <f>'Sostenibilità finanziaria'!AT39</f>
        <v>2921616.4745795866</v>
      </c>
      <c r="O91" s="199">
        <f>'Sostenibilità finanziaria'!AU39</f>
        <v>2921616.4745795866</v>
      </c>
      <c r="P91" s="199">
        <f>'Sostenibilità finanziaria'!AV39</f>
        <v>2921616.4745795866</v>
      </c>
      <c r="Q91" s="199">
        <f>'Sostenibilità finanziaria'!AW39</f>
        <v>137315974.30524057</v>
      </c>
      <c r="R91" s="109"/>
      <c r="S91" s="198" t="str">
        <f>'Convenienza Econ. - sociale '!B39</f>
        <v>Totale costi</v>
      </c>
      <c r="T91" s="199">
        <f>'Convenienza Econ. - sociale '!AI39</f>
        <v>2496813.4391757147</v>
      </c>
      <c r="U91" s="199">
        <f>'Convenienza Econ. - sociale '!AJ39</f>
        <v>2496813.4391757147</v>
      </c>
      <c r="V91" s="199">
        <f>'Convenienza Econ. - sociale '!AK39</f>
        <v>2496813.4391757147</v>
      </c>
      <c r="W91" s="199">
        <f>'Convenienza Econ. - sociale '!AL39</f>
        <v>2496813.4391757147</v>
      </c>
      <c r="X91" s="199">
        <f>'Convenienza Econ. - sociale '!AM39</f>
        <v>2496813.4391757147</v>
      </c>
      <c r="Y91" s="199">
        <f>'Convenienza Econ. - sociale '!AN39</f>
        <v>2496813.4391757147</v>
      </c>
      <c r="Z91" s="199">
        <f>'Convenienza Econ. - sociale '!AO39</f>
        <v>2496813.4391757147</v>
      </c>
      <c r="AA91" s="199">
        <f>'Convenienza Econ. - sociale '!AP39</f>
        <v>2496813.4391757147</v>
      </c>
      <c r="AB91" s="199">
        <f>'Convenienza Econ. - sociale '!AQ39</f>
        <v>2496813.4391757147</v>
      </c>
      <c r="AC91" s="199">
        <f>'Convenienza Econ. - sociale '!AR39</f>
        <v>2496813.4391757147</v>
      </c>
      <c r="AD91" s="199">
        <f>'Convenienza Econ. - sociale '!AS39</f>
        <v>2496813.4391757147</v>
      </c>
      <c r="AE91" s="199">
        <f>'Convenienza Econ. - sociale '!AT39</f>
        <v>2496813.4391757147</v>
      </c>
      <c r="AF91" s="199">
        <f>'Convenienza Econ. - sociale '!AU39</f>
        <v>2496813.4391757147</v>
      </c>
      <c r="AG91" s="199">
        <f>'Convenienza Econ. - sociale '!AV39</f>
        <v>2496813.4391757147</v>
      </c>
      <c r="AH91" s="199">
        <f>'Convenienza Econ. - sociale '!AW39</f>
        <v>2496813.4391757147</v>
      </c>
      <c r="AI91" s="199">
        <f>'Convenienza Econ. - sociale '!AX39</f>
        <v>117350231.64125852</v>
      </c>
    </row>
    <row r="94" spans="1:35" s="21" customFormat="1" ht="33.6" customHeight="1" x14ac:dyDescent="0.25">
      <c r="A94" s="200" t="str">
        <f>'Sostenibilità finanziaria'!$A$45</f>
        <v>FLUSSI NETTI</v>
      </c>
      <c r="B94" s="199" t="str">
        <f>'Sostenibilità finanziaria'!B45</f>
        <v>Inv. Anno 1</v>
      </c>
      <c r="C94" s="199" t="str">
        <f>'Sostenibilità finanziaria'!C45</f>
        <v>Inv. Anno 2</v>
      </c>
      <c r="D94" s="199" t="str">
        <f>'Sostenibilità finanziaria'!D45</f>
        <v>Inv. Anno 3</v>
      </c>
      <c r="E94" s="199" t="str">
        <f>'Sostenibilità finanziaria'!E45</f>
        <v>Inv. Anno 4</v>
      </c>
      <c r="F94" s="199" t="str">
        <f>'Sostenibilità finanziaria'!F45</f>
        <v>Inv. Anno 5</v>
      </c>
      <c r="G94" s="199" t="str">
        <f>'Sostenibilità finanziaria'!G45</f>
        <v>Inv. Anno 6</v>
      </c>
      <c r="H94" s="199" t="str">
        <f>'Sostenibilità finanziaria'!H45</f>
        <v>Inv. Anno 7</v>
      </c>
      <c r="I94" s="199" t="str">
        <f>'Sostenibilità finanziaria'!I45</f>
        <v>Anno 1</v>
      </c>
      <c r="J94" s="199" t="str">
        <f>'Sostenibilità finanziaria'!J45</f>
        <v>Anno 2</v>
      </c>
      <c r="K94" s="199" t="str">
        <f>'Sostenibilità finanziaria'!K45</f>
        <v>Anno 3</v>
      </c>
      <c r="L94" s="199" t="str">
        <f>'Sostenibilità finanziaria'!L45</f>
        <v>Anno 4</v>
      </c>
      <c r="M94" s="199" t="str">
        <f>'Sostenibilità finanziaria'!M45</f>
        <v>Anno 5</v>
      </c>
      <c r="N94" s="199" t="str">
        <f>'Sostenibilità finanziaria'!N45</f>
        <v>Anno 6</v>
      </c>
      <c r="O94" s="199" t="str">
        <f>'Sostenibilità finanziaria'!O45</f>
        <v>Anno 7</v>
      </c>
      <c r="P94" s="199" t="str">
        <f>'Sostenibilità finanziaria'!P45</f>
        <v>Anno 8</v>
      </c>
      <c r="Q94" s="199" t="str">
        <f>'Sostenibilità finanziaria'!Q45</f>
        <v>Anno 9</v>
      </c>
      <c r="R94" s="109"/>
      <c r="S94" s="198" t="str">
        <f>'Convenienza Econ. - sociale '!B45</f>
        <v>FLUSSI NETTI</v>
      </c>
      <c r="T94" s="199" t="str">
        <f>'Convenienza Econ. - sociale '!C45</f>
        <v>Inv. Anno 1</v>
      </c>
      <c r="U94" s="199" t="str">
        <f>'Convenienza Econ. - sociale '!D45</f>
        <v>Inv. Anno 2</v>
      </c>
      <c r="V94" s="199" t="str">
        <f>'Convenienza Econ. - sociale '!E45</f>
        <v>Inv. Anno 3</v>
      </c>
      <c r="W94" s="199" t="str">
        <f>'Convenienza Econ. - sociale '!F45</f>
        <v>Inv. Anno 4</v>
      </c>
      <c r="X94" s="199" t="str">
        <f>'Convenienza Econ. - sociale '!G45</f>
        <v>Inv. Anno 5</v>
      </c>
      <c r="Y94" s="199" t="str">
        <f>'Convenienza Econ. - sociale '!H45</f>
        <v>Inv. Anno 6</v>
      </c>
      <c r="Z94" s="199" t="str">
        <f>'Convenienza Econ. - sociale '!I45</f>
        <v>Inv. Anno 7</v>
      </c>
      <c r="AA94" s="199" t="str">
        <f>'Convenienza Econ. - sociale '!J45</f>
        <v>Anno 1</v>
      </c>
      <c r="AB94" s="199" t="str">
        <f>'Convenienza Econ. - sociale '!K45</f>
        <v>Anno 2</v>
      </c>
      <c r="AC94" s="199" t="str">
        <f>'Convenienza Econ. - sociale '!L45</f>
        <v>Anno 3</v>
      </c>
      <c r="AD94" s="199" t="str">
        <f>'Convenienza Econ. - sociale '!M45</f>
        <v>Anno 4</v>
      </c>
      <c r="AE94" s="199" t="str">
        <f>'Convenienza Econ. - sociale '!N45</f>
        <v>Anno 5</v>
      </c>
      <c r="AF94" s="199" t="str">
        <f>'Convenienza Econ. - sociale '!O45</f>
        <v>Anno 6</v>
      </c>
      <c r="AG94" s="199" t="str">
        <f>'Convenienza Econ. - sociale '!P45</f>
        <v>Anno 7</v>
      </c>
      <c r="AH94" s="199" t="str">
        <f>'Convenienza Econ. - sociale '!Q45</f>
        <v>Anno 8</v>
      </c>
      <c r="AI94" s="199" t="str">
        <f>'Convenienza Econ. - sociale '!R45</f>
        <v>Anno 9</v>
      </c>
    </row>
    <row r="95" spans="1:35" ht="33.6" customHeight="1" x14ac:dyDescent="0.25">
      <c r="A95" s="200" t="str">
        <f>'Sostenibilità finanziaria'!$A$46</f>
        <v>Flussi netti annuali complessivi</v>
      </c>
      <c r="B95" s="126">
        <f>'Sostenibilità finanziaria'!B46</f>
        <v>-7500</v>
      </c>
      <c r="C95" s="126">
        <f>'Sostenibilità finanziaria'!C46</f>
        <v>-199000</v>
      </c>
      <c r="D95" s="126">
        <f>'Sostenibilità finanziaria'!D46</f>
        <v>-118500</v>
      </c>
      <c r="E95" s="126">
        <f>'Sostenibilità finanziaria'!E46</f>
        <v>-2761813.0355555555</v>
      </c>
      <c r="F95" s="126">
        <f>'Sostenibilità finanziaria'!F46</f>
        <v>-5128523.9061111119</v>
      </c>
      <c r="G95" s="126">
        <f>'Sostenibilità finanziaria'!G46</f>
        <v>-4019663.0583333336</v>
      </c>
      <c r="H95" s="126">
        <f>'Sostenibilità finanziaria'!H46</f>
        <v>-65000</v>
      </c>
      <c r="I95" s="126">
        <f>'Sostenibilità finanziaria'!I46</f>
        <v>2191160.0434346898</v>
      </c>
      <c r="J95" s="126">
        <f>'Sostenibilità finanziaria'!J46</f>
        <v>2921546.7245795866</v>
      </c>
      <c r="K95" s="126">
        <f>'Sostenibilità finanziaria'!K46</f>
        <v>2921546.7245795866</v>
      </c>
      <c r="L95" s="126">
        <f>'Sostenibilità finanziaria'!L46</f>
        <v>2921546.7245795866</v>
      </c>
      <c r="M95" s="126">
        <f>'Sostenibilità finanziaria'!M46</f>
        <v>2921442.0995795866</v>
      </c>
      <c r="N95" s="126">
        <f>'Sostenibilità finanziaria'!N46</f>
        <v>2921546.7245795866</v>
      </c>
      <c r="O95" s="126">
        <f>'Sostenibilità finanziaria'!O46</f>
        <v>2921546.7245795866</v>
      </c>
      <c r="P95" s="126">
        <f>'Sostenibilità finanziaria'!P46</f>
        <v>2921546.7245795866</v>
      </c>
      <c r="Q95" s="126">
        <f>'Sostenibilità finanziaria'!Q46</f>
        <v>2921546.7245795866</v>
      </c>
      <c r="S95" s="198" t="str">
        <f>'Convenienza Econ. - sociale '!B46</f>
        <v>Flussi netti annuali complessivi</v>
      </c>
      <c r="T95" s="126">
        <f>'Convenienza Econ. - sociale '!C46</f>
        <v>-6409.5</v>
      </c>
      <c r="U95" s="126">
        <f>'Convenienza Econ. - sociale '!D46</f>
        <v>-183461.39999999991</v>
      </c>
      <c r="V95" s="126">
        <f>'Convenienza Econ. - sociale '!E46</f>
        <v>-107968.10000000009</v>
      </c>
      <c r="W95" s="126">
        <f>'Convenienza Econ. - sociale '!F46</f>
        <v>-2288131.7462142222</v>
      </c>
      <c r="X95" s="126">
        <f>'Convenienza Econ. - sociale '!G46</f>
        <v>-4238609.1822194448</v>
      </c>
      <c r="Y95" s="126">
        <f>'Convenienza Econ. - sociale '!H46</f>
        <v>-3327033.5386943333</v>
      </c>
      <c r="Z95" s="126">
        <f>'Convenienza Econ. - sociale '!I46</f>
        <v>-55549</v>
      </c>
      <c r="AA95" s="126">
        <f>'Convenienza Econ. - sociale '!J46</f>
        <v>1872565.6137567861</v>
      </c>
      <c r="AB95" s="126">
        <f>'Convenienza Econ. - sociale '!K46</f>
        <v>2496754.1516757146</v>
      </c>
      <c r="AC95" s="126">
        <f>'Convenienza Econ. - sociale '!L46</f>
        <v>2496754.1516757146</v>
      </c>
      <c r="AD95" s="126">
        <f>'Convenienza Econ. - sociale '!M46</f>
        <v>2496754.1516757146</v>
      </c>
      <c r="AE95" s="126">
        <f>'Convenienza Econ. - sociale '!N46</f>
        <v>2496666.1411257149</v>
      </c>
      <c r="AF95" s="126">
        <f>'Convenienza Econ. - sociale '!O46</f>
        <v>2496754.1516757146</v>
      </c>
      <c r="AG95" s="126">
        <f>'Convenienza Econ. - sociale '!P46</f>
        <v>2496754.1516757146</v>
      </c>
      <c r="AH95" s="126">
        <f>'Convenienza Econ. - sociale '!Q46</f>
        <v>2496754.1516757146</v>
      </c>
      <c r="AI95" s="126">
        <f>'Convenienza Econ. - sociale '!R46</f>
        <v>2496754.1516757146</v>
      </c>
    </row>
    <row r="96" spans="1:35" ht="33.6" customHeight="1" x14ac:dyDescent="0.25">
      <c r="A96" s="200" t="str">
        <f>'Sostenibilità finanziaria'!$A$47</f>
        <v>Flussi netti annuali di gestione</v>
      </c>
      <c r="B96" s="126">
        <f>'Sostenibilità finanziaria'!B47</f>
        <v>0</v>
      </c>
      <c r="C96" s="126">
        <f>'Sostenibilità finanziaria'!C47</f>
        <v>0</v>
      </c>
      <c r="D96" s="126">
        <f>'Sostenibilità finanziaria'!D47</f>
        <v>0</v>
      </c>
      <c r="E96" s="126">
        <f>'Sostenibilità finanziaria'!E47</f>
        <v>0</v>
      </c>
      <c r="F96" s="126">
        <f>'Sostenibilità finanziaria'!F47</f>
        <v>0</v>
      </c>
      <c r="G96" s="126">
        <f>'Sostenibilità finanziaria'!G47</f>
        <v>0</v>
      </c>
      <c r="H96" s="126">
        <f>'Sostenibilità finanziaria'!H47</f>
        <v>0</v>
      </c>
      <c r="I96" s="126">
        <f>'Sostenibilità finanziaria'!I47</f>
        <v>2191160.0434346898</v>
      </c>
      <c r="J96" s="126">
        <f>'Sostenibilità finanziaria'!J47</f>
        <v>2921546.7245795866</v>
      </c>
      <c r="K96" s="126">
        <f>'Sostenibilità finanziaria'!K47</f>
        <v>2921546.7245795866</v>
      </c>
      <c r="L96" s="126">
        <f>'Sostenibilità finanziaria'!L47</f>
        <v>2921546.7245795866</v>
      </c>
      <c r="M96" s="126">
        <f>'Sostenibilità finanziaria'!M47</f>
        <v>2921442.0995795866</v>
      </c>
      <c r="N96" s="126">
        <f>'Sostenibilità finanziaria'!N47</f>
        <v>2921546.7245795866</v>
      </c>
      <c r="O96" s="126">
        <f>'Sostenibilità finanziaria'!O47</f>
        <v>2921546.7245795866</v>
      </c>
      <c r="P96" s="126">
        <f>'Sostenibilità finanziaria'!P47</f>
        <v>2921546.7245795866</v>
      </c>
      <c r="Q96" s="126">
        <f>'Sostenibilità finanziaria'!Q47</f>
        <v>2921546.7245795866</v>
      </c>
      <c r="S96" s="198" t="str">
        <f>'Convenienza Econ. - sociale '!B47</f>
        <v>Flussi netti annuali di gestione</v>
      </c>
      <c r="T96" s="126">
        <f>'Convenienza Econ. - sociale '!C47</f>
        <v>0</v>
      </c>
      <c r="U96" s="126">
        <f>'Convenienza Econ. - sociale '!D47</f>
        <v>0</v>
      </c>
      <c r="V96" s="126">
        <f>'Convenienza Econ. - sociale '!E47</f>
        <v>0</v>
      </c>
      <c r="W96" s="126">
        <f>'Convenienza Econ. - sociale '!F47</f>
        <v>0</v>
      </c>
      <c r="X96" s="126">
        <f>'Convenienza Econ. - sociale '!G47</f>
        <v>0</v>
      </c>
      <c r="Y96" s="126">
        <f>'Convenienza Econ. - sociale '!H47</f>
        <v>0</v>
      </c>
      <c r="Z96" s="126">
        <f>'Convenienza Econ. - sociale '!I47</f>
        <v>0</v>
      </c>
      <c r="AA96" s="126">
        <f>'Convenienza Econ. - sociale '!J47</f>
        <v>1872565.6137567861</v>
      </c>
      <c r="AB96" s="126">
        <f>'Convenienza Econ. - sociale '!K47</f>
        <v>2496754.1516757146</v>
      </c>
      <c r="AC96" s="126">
        <f>'Convenienza Econ. - sociale '!L47</f>
        <v>2496754.1516757146</v>
      </c>
      <c r="AD96" s="126">
        <f>'Convenienza Econ. - sociale '!M47</f>
        <v>2496754.1516757146</v>
      </c>
      <c r="AE96" s="126">
        <f>'Convenienza Econ. - sociale '!N47</f>
        <v>2496666.1411257149</v>
      </c>
      <c r="AF96" s="126">
        <f>'Convenienza Econ. - sociale '!O47</f>
        <v>2496754.1516757146</v>
      </c>
      <c r="AG96" s="126">
        <f>'Convenienza Econ. - sociale '!P47</f>
        <v>2496754.1516757146</v>
      </c>
      <c r="AH96" s="126">
        <f>'Convenienza Econ. - sociale '!Q47</f>
        <v>2496754.1516757146</v>
      </c>
      <c r="AI96" s="126">
        <f>'Convenienza Econ. - sociale '!R47</f>
        <v>2496754.1516757146</v>
      </c>
    </row>
    <row r="97" spans="1:35" ht="33.6" customHeight="1" x14ac:dyDescent="0.25">
      <c r="A97" s="200" t="str">
        <f>'Sostenibilità finanziaria'!$A$48</f>
        <v>Flussi netti annuali complessivi INCREMETALE</v>
      </c>
      <c r="B97" s="126">
        <f>'Sostenibilità finanziaria'!B48</f>
        <v>-7500</v>
      </c>
      <c r="C97" s="126">
        <f>'Sostenibilità finanziaria'!C48</f>
        <v>-206500</v>
      </c>
      <c r="D97" s="126">
        <f>'Sostenibilità finanziaria'!D48</f>
        <v>-325000</v>
      </c>
      <c r="E97" s="126">
        <f>'Sostenibilità finanziaria'!E48</f>
        <v>-3086813.0355555555</v>
      </c>
      <c r="F97" s="126">
        <f>'Sostenibilità finanziaria'!F48</f>
        <v>-8215336.9416666673</v>
      </c>
      <c r="G97" s="126">
        <f>'Sostenibilità finanziaria'!G48</f>
        <v>-12235000</v>
      </c>
      <c r="H97" s="126">
        <f>'Sostenibilità finanziaria'!H48</f>
        <v>-12300000</v>
      </c>
      <c r="I97" s="126">
        <f>'Sostenibilità finanziaria'!I48</f>
        <v>-10108839.956565309</v>
      </c>
      <c r="J97" s="126">
        <f>'Sostenibilità finanziaria'!J48</f>
        <v>-7187293.2319857227</v>
      </c>
      <c r="K97" s="126">
        <f>'Sostenibilità finanziaria'!K48</f>
        <v>-4265746.507406136</v>
      </c>
      <c r="L97" s="126">
        <f>'Sostenibilità finanziaria'!L48</f>
        <v>-1344199.7828265494</v>
      </c>
      <c r="M97" s="126">
        <f>'Sostenibilità finanziaria'!M48</f>
        <v>1577242.3167530373</v>
      </c>
      <c r="N97" s="126">
        <f>'Sostenibilità finanziaria'!N48</f>
        <v>4498789.0413326239</v>
      </c>
      <c r="O97" s="126">
        <f>'Sostenibilità finanziaria'!O48</f>
        <v>7420335.7659122106</v>
      </c>
      <c r="P97" s="126">
        <f>'Sostenibilità finanziaria'!P48</f>
        <v>10341882.490491796</v>
      </c>
      <c r="Q97" s="126">
        <f>'Sostenibilità finanziaria'!Q48</f>
        <v>13263429.215071384</v>
      </c>
      <c r="S97" s="198" t="str">
        <f>'Convenienza Econ. - sociale '!B48</f>
        <v>Flussi netti annuali complessivi INCREMETALE</v>
      </c>
      <c r="T97" s="126">
        <f>'Convenienza Econ. - sociale '!C48</f>
        <v>-6409.5</v>
      </c>
      <c r="U97" s="126">
        <f>'Convenienza Econ. - sociale '!D48</f>
        <v>-189870.89999999991</v>
      </c>
      <c r="V97" s="126">
        <f>'Convenienza Econ. - sociale '!E48</f>
        <v>-297839</v>
      </c>
      <c r="W97" s="126">
        <f>'Convenienza Econ. - sociale '!F48</f>
        <v>-2585970.7462142222</v>
      </c>
      <c r="X97" s="126">
        <f>'Convenienza Econ. - sociale '!G48</f>
        <v>-6824579.9284336669</v>
      </c>
      <c r="Y97" s="126">
        <f>'Convenienza Econ. - sociale '!H48</f>
        <v>-10151613.467128001</v>
      </c>
      <c r="Z97" s="126">
        <f>'Convenienza Econ. - sociale '!I48</f>
        <v>-10207162.467128001</v>
      </c>
      <c r="AA97" s="126">
        <f>'Convenienza Econ. - sociale '!J48</f>
        <v>-8334596.8533712151</v>
      </c>
      <c r="AB97" s="126">
        <f>'Convenienza Econ. - sociale '!K48</f>
        <v>-5837842.7016954999</v>
      </c>
      <c r="AC97" s="126">
        <f>'Convenienza Econ. - sociale '!L48</f>
        <v>-3341088.5500197853</v>
      </c>
      <c r="AD97" s="126">
        <f>'Convenienza Econ. - sociale '!M48</f>
        <v>-844334.39834407065</v>
      </c>
      <c r="AE97" s="126">
        <f>'Convenienza Econ. - sociale '!N48</f>
        <v>1652331.7427816442</v>
      </c>
      <c r="AF97" s="126">
        <f>'Convenienza Econ. - sociale '!O48</f>
        <v>4149085.8944573589</v>
      </c>
      <c r="AG97" s="126">
        <f>'Convenienza Econ. - sociale '!P48</f>
        <v>6645840.046133073</v>
      </c>
      <c r="AH97" s="126">
        <f>'Convenienza Econ. - sociale '!Q48</f>
        <v>9142594.1978087872</v>
      </c>
      <c r="AI97" s="126">
        <f>'Convenienza Econ. - sociale '!R48</f>
        <v>11639348.349484501</v>
      </c>
    </row>
    <row r="98" spans="1:35" ht="33.6" customHeight="1" x14ac:dyDescent="0.25">
      <c r="A98" s="200" t="str">
        <f>'Sostenibilità finanziaria'!$A$49</f>
        <v>Flussi netti annuali di gestione INCREMENTALE</v>
      </c>
      <c r="B98" s="126">
        <f>'Sostenibilità finanziaria'!B49</f>
        <v>0</v>
      </c>
      <c r="C98" s="126">
        <f>'Sostenibilità finanziaria'!C49</f>
        <v>0</v>
      </c>
      <c r="D98" s="126">
        <f>'Sostenibilità finanziaria'!D49</f>
        <v>0</v>
      </c>
      <c r="E98" s="126">
        <f>'Sostenibilità finanziaria'!E49</f>
        <v>0</v>
      </c>
      <c r="F98" s="126">
        <f>'Sostenibilità finanziaria'!F49</f>
        <v>0</v>
      </c>
      <c r="G98" s="126">
        <f>'Sostenibilità finanziaria'!G49</f>
        <v>0</v>
      </c>
      <c r="H98" s="126">
        <f>'Sostenibilità finanziaria'!H49</f>
        <v>0</v>
      </c>
      <c r="I98" s="126">
        <f>'Sostenibilità finanziaria'!I49</f>
        <v>2191160.0434346898</v>
      </c>
      <c r="J98" s="126">
        <f>'Sostenibilità finanziaria'!J49</f>
        <v>5112706.7680142764</v>
      </c>
      <c r="K98" s="126">
        <f>'Sostenibilità finanziaria'!K49</f>
        <v>8034253.492593863</v>
      </c>
      <c r="L98" s="126">
        <f>'Sostenibilità finanziaria'!L49</f>
        <v>10955800.21717345</v>
      </c>
      <c r="M98" s="126">
        <f>'Sostenibilità finanziaria'!M49</f>
        <v>13877242.316753037</v>
      </c>
      <c r="N98" s="126">
        <f>'Sostenibilità finanziaria'!N49</f>
        <v>16798789.041332625</v>
      </c>
      <c r="O98" s="126">
        <f>'Sostenibilità finanziaria'!O49</f>
        <v>19720335.765912212</v>
      </c>
      <c r="P98" s="126">
        <f>'Sostenibilità finanziaria'!P49</f>
        <v>22641882.4904918</v>
      </c>
      <c r="Q98" s="126">
        <f>'Sostenibilità finanziaria'!Q49</f>
        <v>25563429.215071388</v>
      </c>
      <c r="S98" s="198" t="str">
        <f>'Convenienza Econ. - sociale '!B49</f>
        <v>Flussi netti annuali di gestione INCREMENTALE</v>
      </c>
      <c r="T98" s="126">
        <f>'Convenienza Econ. - sociale '!C49</f>
        <v>0</v>
      </c>
      <c r="U98" s="126">
        <f>'Convenienza Econ. - sociale '!D49</f>
        <v>0</v>
      </c>
      <c r="V98" s="126">
        <f>'Convenienza Econ. - sociale '!E49</f>
        <v>0</v>
      </c>
      <c r="W98" s="126">
        <f>'Convenienza Econ. - sociale '!F49</f>
        <v>0</v>
      </c>
      <c r="X98" s="126">
        <f>'Convenienza Econ. - sociale '!G49</f>
        <v>0</v>
      </c>
      <c r="Y98" s="126">
        <f>'Convenienza Econ. - sociale '!H49</f>
        <v>0</v>
      </c>
      <c r="Z98" s="126">
        <f>'Convenienza Econ. - sociale '!I49</f>
        <v>0</v>
      </c>
      <c r="AA98" s="126">
        <f>'Convenienza Econ. - sociale '!J49</f>
        <v>1872565.6137567861</v>
      </c>
      <c r="AB98" s="126">
        <f>'Convenienza Econ. - sociale '!K49</f>
        <v>4369319.7654325012</v>
      </c>
      <c r="AC98" s="126">
        <f>'Convenienza Econ. - sociale '!L49</f>
        <v>6866073.9171082154</v>
      </c>
      <c r="AD98" s="126">
        <f>'Convenienza Econ. - sociale '!M49</f>
        <v>9362828.0687839296</v>
      </c>
      <c r="AE98" s="126">
        <f>'Convenienza Econ. - sociale '!N49</f>
        <v>11859494.209909644</v>
      </c>
      <c r="AF98" s="126">
        <f>'Convenienza Econ. - sociale '!O49</f>
        <v>14356248.361585358</v>
      </c>
      <c r="AG98" s="126">
        <f>'Convenienza Econ. - sociale '!P49</f>
        <v>16853002.513261072</v>
      </c>
      <c r="AH98" s="126">
        <f>'Convenienza Econ. - sociale '!Q49</f>
        <v>19349756.664936788</v>
      </c>
      <c r="AI98" s="126">
        <f>'Convenienza Econ. - sociale '!R49</f>
        <v>21846510.816612504</v>
      </c>
    </row>
    <row r="99" spans="1:35" ht="33.6" customHeight="1" x14ac:dyDescent="0.25">
      <c r="A99" s="314"/>
      <c r="B99" s="314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14"/>
      <c r="AH99" s="314"/>
      <c r="AI99" s="314"/>
    </row>
    <row r="100" spans="1:35" s="21" customFormat="1" ht="33.6" customHeight="1" x14ac:dyDescent="0.25">
      <c r="A100" s="200" t="str">
        <f>'Sostenibilità finanziaria'!$A$45</f>
        <v>FLUSSI NETTI</v>
      </c>
      <c r="B100" s="199" t="str">
        <f>'Sostenibilità finanziaria'!R45</f>
        <v>Anno 10</v>
      </c>
      <c r="C100" s="199" t="str">
        <f>'Sostenibilità finanziaria'!S45</f>
        <v>Anno 11</v>
      </c>
      <c r="D100" s="199" t="str">
        <f>'Sostenibilità finanziaria'!T45</f>
        <v>Anno 12</v>
      </c>
      <c r="E100" s="199" t="str">
        <f>'Sostenibilità finanziaria'!U45</f>
        <v>Anno 13</v>
      </c>
      <c r="F100" s="199" t="str">
        <f>'Sostenibilità finanziaria'!V45</f>
        <v>Anno 14</v>
      </c>
      <c r="G100" s="199" t="str">
        <f>'Sostenibilità finanziaria'!W45</f>
        <v>Anno 15</v>
      </c>
      <c r="H100" s="199" t="str">
        <f>'Sostenibilità finanziaria'!X45</f>
        <v>Anno 16</v>
      </c>
      <c r="I100" s="199" t="str">
        <f>'Sostenibilità finanziaria'!Y45</f>
        <v>Anno 17</v>
      </c>
      <c r="J100" s="199" t="str">
        <f>'Sostenibilità finanziaria'!Z45</f>
        <v>Anno 18</v>
      </c>
      <c r="K100" s="199" t="str">
        <f>'Sostenibilità finanziaria'!AA45</f>
        <v>Anno 19</v>
      </c>
      <c r="L100" s="199" t="str">
        <f>'Sostenibilità finanziaria'!AB45</f>
        <v>Anno 20</v>
      </c>
      <c r="M100" s="199" t="str">
        <f>'Sostenibilità finanziaria'!AC45</f>
        <v>Anno 21</v>
      </c>
      <c r="N100" s="199" t="str">
        <f>'Sostenibilità finanziaria'!AD45</f>
        <v>Anno 22</v>
      </c>
      <c r="O100" s="199" t="str">
        <f>'Sostenibilità finanziaria'!AE45</f>
        <v>Anno 23</v>
      </c>
      <c r="P100" s="199" t="str">
        <f>'Sostenibilità finanziaria'!AF45</f>
        <v>Anno 24</v>
      </c>
      <c r="Q100" s="199" t="str">
        <f>'Sostenibilità finanziaria'!AG45</f>
        <v>Anno 25</v>
      </c>
      <c r="R100" s="109"/>
      <c r="S100" s="198" t="str">
        <f>'Convenienza Econ. - sociale '!B45</f>
        <v>FLUSSI NETTI</v>
      </c>
      <c r="T100" s="199" t="str">
        <f>'Convenienza Econ. - sociale '!S45</f>
        <v>Anno 10</v>
      </c>
      <c r="U100" s="199" t="str">
        <f>'Convenienza Econ. - sociale '!T45</f>
        <v>Anno 11</v>
      </c>
      <c r="V100" s="199" t="str">
        <f>'Convenienza Econ. - sociale '!U45</f>
        <v>Anno 12</v>
      </c>
      <c r="W100" s="199" t="str">
        <f>'Convenienza Econ. - sociale '!V45</f>
        <v>Anno 13</v>
      </c>
      <c r="X100" s="199" t="str">
        <f>'Convenienza Econ. - sociale '!W45</f>
        <v>Anno 14</v>
      </c>
      <c r="Y100" s="199" t="str">
        <f>'Convenienza Econ. - sociale '!X45</f>
        <v>Anno 15</v>
      </c>
      <c r="Z100" s="199" t="str">
        <f>'Convenienza Econ. - sociale '!Y45</f>
        <v>Anno 16</v>
      </c>
      <c r="AA100" s="199" t="str">
        <f>'Convenienza Econ. - sociale '!Z45</f>
        <v>Anno 17</v>
      </c>
      <c r="AB100" s="199" t="str">
        <f>'Convenienza Econ. - sociale '!AA45</f>
        <v>Anno 18</v>
      </c>
      <c r="AC100" s="199" t="str">
        <f>'Convenienza Econ. - sociale '!AB45</f>
        <v>Anno 19</v>
      </c>
      <c r="AD100" s="199" t="str">
        <f>'Convenienza Econ. - sociale '!AC45</f>
        <v>Anno 20</v>
      </c>
      <c r="AE100" s="199" t="str">
        <f>'Convenienza Econ. - sociale '!AD45</f>
        <v>Anno 21</v>
      </c>
      <c r="AF100" s="199" t="str">
        <f>'Convenienza Econ. - sociale '!AE45</f>
        <v>Anno 22</v>
      </c>
      <c r="AG100" s="199" t="str">
        <f>'Convenienza Econ. - sociale '!AF45</f>
        <v>Anno 23</v>
      </c>
      <c r="AH100" s="199" t="str">
        <f>'Convenienza Econ. - sociale '!AG45</f>
        <v>Anno 24</v>
      </c>
      <c r="AI100" s="199" t="str">
        <f>'Convenienza Econ. - sociale '!AH45</f>
        <v>Anno 25</v>
      </c>
    </row>
    <row r="101" spans="1:35" ht="33.6" customHeight="1" x14ac:dyDescent="0.25">
      <c r="A101" s="200" t="str">
        <f>'Sostenibilità finanziaria'!$A$46</f>
        <v>Flussi netti annuali complessivi</v>
      </c>
      <c r="B101" s="126">
        <f>'Sostenibilità finanziaria'!R46</f>
        <v>2921442.0995795866</v>
      </c>
      <c r="C101" s="126">
        <f>'Sostenibilità finanziaria'!S46</f>
        <v>2921546.7245795866</v>
      </c>
      <c r="D101" s="126">
        <f>'Sostenibilità finanziaria'!T46</f>
        <v>2921546.7245795866</v>
      </c>
      <c r="E101" s="126">
        <f>'Sostenibilità finanziaria'!U46</f>
        <v>2921546.7245795866</v>
      </c>
      <c r="F101" s="126">
        <f>'Sostenibilità finanziaria'!V46</f>
        <v>2921546.7245795866</v>
      </c>
      <c r="G101" s="126">
        <f>'Sostenibilità finanziaria'!W46</f>
        <v>2921442.0995795866</v>
      </c>
      <c r="H101" s="126">
        <f>'Sostenibilità finanziaria'!X46</f>
        <v>2921546.7245795866</v>
      </c>
      <c r="I101" s="126">
        <f>'Sostenibilità finanziaria'!Y46</f>
        <v>2921546.7245795866</v>
      </c>
      <c r="J101" s="126">
        <f>'Sostenibilità finanziaria'!Z46</f>
        <v>2921546.7245795866</v>
      </c>
      <c r="K101" s="126">
        <f>'Sostenibilità finanziaria'!AA46</f>
        <v>2921546.7245795866</v>
      </c>
      <c r="L101" s="126">
        <f>'Sostenibilità finanziaria'!AB46</f>
        <v>2921442.0995795866</v>
      </c>
      <c r="M101" s="126">
        <f>'Sostenibilità finanziaria'!AC46</f>
        <v>2921546.7245795866</v>
      </c>
      <c r="N101" s="126">
        <f>'Sostenibilità finanziaria'!AD46</f>
        <v>2921546.7245795866</v>
      </c>
      <c r="O101" s="126">
        <f>'Sostenibilità finanziaria'!AE46</f>
        <v>2921546.7245795866</v>
      </c>
      <c r="P101" s="126">
        <f>'Sostenibilità finanziaria'!AF46</f>
        <v>2921546.7245795866</v>
      </c>
      <c r="Q101" s="126">
        <f>'Sostenibilità finanziaria'!AG46</f>
        <v>2921442.0995795866</v>
      </c>
      <c r="S101" s="198" t="str">
        <f>'Convenienza Econ. - sociale '!B46</f>
        <v>Flussi netti annuali complessivi</v>
      </c>
      <c r="T101" s="126">
        <f>'Convenienza Econ. - sociale '!S46</f>
        <v>2496666.1411257149</v>
      </c>
      <c r="U101" s="126">
        <f>'Convenienza Econ. - sociale '!T46</f>
        <v>2496754.1516757146</v>
      </c>
      <c r="V101" s="126">
        <f>'Convenienza Econ. - sociale '!U46</f>
        <v>2496754.1516757146</v>
      </c>
      <c r="W101" s="126">
        <f>'Convenienza Econ. - sociale '!V46</f>
        <v>2496754.1516757146</v>
      </c>
      <c r="X101" s="126">
        <f>'Convenienza Econ. - sociale '!W46</f>
        <v>2496754.1516757146</v>
      </c>
      <c r="Y101" s="126">
        <f>'Convenienza Econ. - sociale '!X46</f>
        <v>2496666.1411257149</v>
      </c>
      <c r="Z101" s="126">
        <f>'Convenienza Econ. - sociale '!Y46</f>
        <v>2496754.1516757146</v>
      </c>
      <c r="AA101" s="126">
        <f>'Convenienza Econ. - sociale '!Z46</f>
        <v>2496754.1516757146</v>
      </c>
      <c r="AB101" s="126">
        <f>'Convenienza Econ. - sociale '!AA46</f>
        <v>2496754.1516757146</v>
      </c>
      <c r="AC101" s="126">
        <f>'Convenienza Econ. - sociale '!AB46</f>
        <v>2496754.1516757146</v>
      </c>
      <c r="AD101" s="126">
        <f>'Convenienza Econ. - sociale '!AC46</f>
        <v>2496666.1411257149</v>
      </c>
      <c r="AE101" s="126">
        <f>'Convenienza Econ. - sociale '!AD46</f>
        <v>2496754.1516757146</v>
      </c>
      <c r="AF101" s="126">
        <f>'Convenienza Econ. - sociale '!AE46</f>
        <v>2496754.1516757146</v>
      </c>
      <c r="AG101" s="126">
        <f>'Convenienza Econ. - sociale '!AF46</f>
        <v>2496754.1516757146</v>
      </c>
      <c r="AH101" s="126">
        <f>'Convenienza Econ. - sociale '!AG46</f>
        <v>2496754.1516757146</v>
      </c>
      <c r="AI101" s="126">
        <f>'Convenienza Econ. - sociale '!AH46</f>
        <v>2496666.1411257149</v>
      </c>
    </row>
    <row r="102" spans="1:35" ht="33.6" customHeight="1" x14ac:dyDescent="0.25">
      <c r="A102" s="200" t="str">
        <f>'Sostenibilità finanziaria'!$A$47</f>
        <v>Flussi netti annuali di gestione</v>
      </c>
      <c r="B102" s="126">
        <f>'Sostenibilità finanziaria'!R47</f>
        <v>2921442.0995795866</v>
      </c>
      <c r="C102" s="126">
        <f>'Sostenibilità finanziaria'!S47</f>
        <v>2921546.7245795866</v>
      </c>
      <c r="D102" s="126">
        <f>'Sostenibilità finanziaria'!T47</f>
        <v>2921546.7245795866</v>
      </c>
      <c r="E102" s="126">
        <f>'Sostenibilità finanziaria'!U47</f>
        <v>2921546.7245795866</v>
      </c>
      <c r="F102" s="126">
        <f>'Sostenibilità finanziaria'!V47</f>
        <v>2921546.7245795866</v>
      </c>
      <c r="G102" s="126">
        <f>'Sostenibilità finanziaria'!W47</f>
        <v>2921442.0995795866</v>
      </c>
      <c r="H102" s="126">
        <f>'Sostenibilità finanziaria'!X47</f>
        <v>2921546.7245795866</v>
      </c>
      <c r="I102" s="126">
        <f>'Sostenibilità finanziaria'!Y47</f>
        <v>2921546.7245795866</v>
      </c>
      <c r="J102" s="126">
        <f>'Sostenibilità finanziaria'!Z47</f>
        <v>2921546.7245795866</v>
      </c>
      <c r="K102" s="126">
        <f>'Sostenibilità finanziaria'!AA47</f>
        <v>2921546.7245795866</v>
      </c>
      <c r="L102" s="126">
        <f>'Sostenibilità finanziaria'!AB47</f>
        <v>2921442.0995795866</v>
      </c>
      <c r="M102" s="126">
        <f>'Sostenibilità finanziaria'!AC47</f>
        <v>2921546.7245795866</v>
      </c>
      <c r="N102" s="126">
        <f>'Sostenibilità finanziaria'!AD47</f>
        <v>2921546.7245795866</v>
      </c>
      <c r="O102" s="126">
        <f>'Sostenibilità finanziaria'!AE47</f>
        <v>2921546.7245795866</v>
      </c>
      <c r="P102" s="126">
        <f>'Sostenibilità finanziaria'!AF47</f>
        <v>2921546.7245795866</v>
      </c>
      <c r="Q102" s="126">
        <f>'Sostenibilità finanziaria'!AG47</f>
        <v>2921442.0995795866</v>
      </c>
      <c r="S102" s="198" t="str">
        <f>'Convenienza Econ. - sociale '!B47</f>
        <v>Flussi netti annuali di gestione</v>
      </c>
      <c r="T102" s="126">
        <f>'Convenienza Econ. - sociale '!S47</f>
        <v>2496666.1411257149</v>
      </c>
      <c r="U102" s="126">
        <f>'Convenienza Econ. - sociale '!T47</f>
        <v>2496754.1516757146</v>
      </c>
      <c r="V102" s="126">
        <f>'Convenienza Econ. - sociale '!U47</f>
        <v>2496754.1516757146</v>
      </c>
      <c r="W102" s="126">
        <f>'Convenienza Econ. - sociale '!V47</f>
        <v>2496754.1516757146</v>
      </c>
      <c r="X102" s="126">
        <f>'Convenienza Econ. - sociale '!W47</f>
        <v>2496754.1516757146</v>
      </c>
      <c r="Y102" s="126">
        <f>'Convenienza Econ. - sociale '!X47</f>
        <v>2496666.1411257149</v>
      </c>
      <c r="Z102" s="126">
        <f>'Convenienza Econ. - sociale '!Y47</f>
        <v>2496754.1516757146</v>
      </c>
      <c r="AA102" s="126">
        <f>'Convenienza Econ. - sociale '!Z47</f>
        <v>2496754.1516757146</v>
      </c>
      <c r="AB102" s="126">
        <f>'Convenienza Econ. - sociale '!AA47</f>
        <v>2496754.1516757146</v>
      </c>
      <c r="AC102" s="126">
        <f>'Convenienza Econ. - sociale '!AB47</f>
        <v>2496754.1516757146</v>
      </c>
      <c r="AD102" s="126">
        <f>'Convenienza Econ. - sociale '!AC47</f>
        <v>2496666.1411257149</v>
      </c>
      <c r="AE102" s="126">
        <f>'Convenienza Econ. - sociale '!AD47</f>
        <v>2496754.1516757146</v>
      </c>
      <c r="AF102" s="126">
        <f>'Convenienza Econ. - sociale '!AE47</f>
        <v>2496754.1516757146</v>
      </c>
      <c r="AG102" s="126">
        <f>'Convenienza Econ. - sociale '!AF47</f>
        <v>2496754.1516757146</v>
      </c>
      <c r="AH102" s="126">
        <f>'Convenienza Econ. - sociale '!AG47</f>
        <v>2496754.1516757146</v>
      </c>
      <c r="AI102" s="126">
        <f>'Convenienza Econ. - sociale '!AH47</f>
        <v>2496666.1411257149</v>
      </c>
    </row>
    <row r="103" spans="1:35" ht="33.6" customHeight="1" x14ac:dyDescent="0.25">
      <c r="A103" s="200" t="str">
        <f>'Sostenibilità finanziaria'!$A$48</f>
        <v>Flussi netti annuali complessivi INCREMETALE</v>
      </c>
      <c r="B103" s="126">
        <f>'Sostenibilità finanziaria'!R48</f>
        <v>16184871.314650971</v>
      </c>
      <c r="C103" s="126">
        <f>'Sostenibilità finanziaria'!S48</f>
        <v>19106418.039230559</v>
      </c>
      <c r="D103" s="126">
        <f>'Sostenibilità finanziaria'!T48</f>
        <v>22027964.763810147</v>
      </c>
      <c r="E103" s="126">
        <f>'Sostenibilità finanziaria'!U48</f>
        <v>24949511.488389734</v>
      </c>
      <c r="F103" s="126">
        <f>'Sostenibilità finanziaria'!V48</f>
        <v>27871058.212969322</v>
      </c>
      <c r="G103" s="126">
        <f>'Sostenibilità finanziaria'!W48</f>
        <v>30792500.312548909</v>
      </c>
      <c r="H103" s="126">
        <f>'Sostenibilità finanziaria'!X48</f>
        <v>33714047.037128493</v>
      </c>
      <c r="I103" s="126">
        <f>'Sostenibilità finanziaria'!Y48</f>
        <v>36635593.761708081</v>
      </c>
      <c r="J103" s="126">
        <f>'Sostenibilità finanziaria'!Z48</f>
        <v>39557140.486287668</v>
      </c>
      <c r="K103" s="126">
        <f>'Sostenibilità finanziaria'!AA48</f>
        <v>42478687.210867256</v>
      </c>
      <c r="L103" s="126">
        <f>'Sostenibilità finanziaria'!AB48</f>
        <v>45400129.310446844</v>
      </c>
      <c r="M103" s="126">
        <f>'Sostenibilità finanziaria'!AC48</f>
        <v>48321676.035026431</v>
      </c>
      <c r="N103" s="126">
        <f>'Sostenibilità finanziaria'!AD48</f>
        <v>51243222.759606019</v>
      </c>
      <c r="O103" s="126">
        <f>'Sostenibilità finanziaria'!AE48</f>
        <v>54164769.484185606</v>
      </c>
      <c r="P103" s="126">
        <f>'Sostenibilità finanziaria'!AF48</f>
        <v>57086316.208765194</v>
      </c>
      <c r="Q103" s="126">
        <f>'Sostenibilità finanziaria'!AG48</f>
        <v>60007758.308344781</v>
      </c>
      <c r="S103" s="198" t="str">
        <f>'Convenienza Econ. - sociale '!B48</f>
        <v>Flussi netti annuali complessivi INCREMETALE</v>
      </c>
      <c r="T103" s="126">
        <f>'Convenienza Econ. - sociale '!S48</f>
        <v>14136014.490610216</v>
      </c>
      <c r="U103" s="126">
        <f>'Convenienza Econ. - sociale '!T48</f>
        <v>16632768.64228593</v>
      </c>
      <c r="V103" s="126">
        <f>'Convenienza Econ. - sociale '!U48</f>
        <v>19129522.793961644</v>
      </c>
      <c r="W103" s="126">
        <f>'Convenienza Econ. - sociale '!V48</f>
        <v>21626276.94563736</v>
      </c>
      <c r="X103" s="126">
        <f>'Convenienza Econ. - sociale '!W48</f>
        <v>24123031.097313076</v>
      </c>
      <c r="Y103" s="126">
        <f>'Convenienza Econ. - sociale '!X48</f>
        <v>26619697.238438793</v>
      </c>
      <c r="Z103" s="126">
        <f>'Convenienza Econ. - sociale '!Y48</f>
        <v>29116451.390114509</v>
      </c>
      <c r="AA103" s="126">
        <f>'Convenienza Econ. - sociale '!Z48</f>
        <v>31613205.541790225</v>
      </c>
      <c r="AB103" s="126">
        <f>'Convenienza Econ. - sociale '!AA48</f>
        <v>34109959.693465941</v>
      </c>
      <c r="AC103" s="126">
        <f>'Convenienza Econ. - sociale '!AB48</f>
        <v>36606713.845141657</v>
      </c>
      <c r="AD103" s="126">
        <f>'Convenienza Econ. - sociale '!AC48</f>
        <v>39103379.986267373</v>
      </c>
      <c r="AE103" s="126">
        <f>'Convenienza Econ. - sociale '!AD48</f>
        <v>41600134.137943089</v>
      </c>
      <c r="AF103" s="126">
        <f>'Convenienza Econ. - sociale '!AE48</f>
        <v>44096888.289618805</v>
      </c>
      <c r="AG103" s="126">
        <f>'Convenienza Econ. - sociale '!AF48</f>
        <v>46593642.441294521</v>
      </c>
      <c r="AH103" s="126">
        <f>'Convenienza Econ. - sociale '!AG48</f>
        <v>49090396.592970237</v>
      </c>
      <c r="AI103" s="126">
        <f>'Convenienza Econ. - sociale '!AH48</f>
        <v>51587062.734095953</v>
      </c>
    </row>
    <row r="104" spans="1:35" ht="33.6" customHeight="1" x14ac:dyDescent="0.25">
      <c r="A104" s="200" t="str">
        <f>'Sostenibilità finanziaria'!$A$49</f>
        <v>Flussi netti annuali di gestione INCREMENTALE</v>
      </c>
      <c r="B104" s="126">
        <f>'Sostenibilità finanziaria'!R49</f>
        <v>28484871.314650975</v>
      </c>
      <c r="C104" s="126">
        <f>'Sostenibilità finanziaria'!S49</f>
        <v>31406418.039230563</v>
      </c>
      <c r="D104" s="126">
        <f>'Sostenibilità finanziaria'!T49</f>
        <v>34327964.76381015</v>
      </c>
      <c r="E104" s="126">
        <f>'Sostenibilità finanziaria'!U49</f>
        <v>37249511.488389738</v>
      </c>
      <c r="F104" s="126">
        <f>'Sostenibilità finanziaria'!V49</f>
        <v>40171058.212969325</v>
      </c>
      <c r="G104" s="126">
        <f>'Sostenibilità finanziaria'!W49</f>
        <v>43092500.312548913</v>
      </c>
      <c r="H104" s="126">
        <f>'Sostenibilità finanziaria'!X49</f>
        <v>46014047.037128501</v>
      </c>
      <c r="I104" s="126">
        <f>'Sostenibilità finanziaria'!Y49</f>
        <v>48935593.761708088</v>
      </c>
      <c r="J104" s="126">
        <f>'Sostenibilità finanziaria'!Z49</f>
        <v>51857140.486287676</v>
      </c>
      <c r="K104" s="126">
        <f>'Sostenibilità finanziaria'!AA49</f>
        <v>54778687.210867263</v>
      </c>
      <c r="L104" s="126">
        <f>'Sostenibilità finanziaria'!AB49</f>
        <v>57700129.310446851</v>
      </c>
      <c r="M104" s="126">
        <f>'Sostenibilità finanziaria'!AC49</f>
        <v>60621676.035026439</v>
      </c>
      <c r="N104" s="126">
        <f>'Sostenibilità finanziaria'!AD49</f>
        <v>63543222.759606026</v>
      </c>
      <c r="O104" s="126">
        <f>'Sostenibilità finanziaria'!AE49</f>
        <v>66464769.484185614</v>
      </c>
      <c r="P104" s="126">
        <f>'Sostenibilità finanziaria'!AF49</f>
        <v>69386316.208765194</v>
      </c>
      <c r="Q104" s="126">
        <f>'Sostenibilità finanziaria'!AG49</f>
        <v>72307758.308344781</v>
      </c>
      <c r="S104" s="198" t="str">
        <f>'Convenienza Econ. - sociale '!B49</f>
        <v>Flussi netti annuali di gestione INCREMENTALE</v>
      </c>
      <c r="T104" s="126">
        <f>'Convenienza Econ. - sociale '!S49</f>
        <v>24343176.957738221</v>
      </c>
      <c r="U104" s="126">
        <f>'Convenienza Econ. - sociale '!T49</f>
        <v>26839931.109413937</v>
      </c>
      <c r="V104" s="126">
        <f>'Convenienza Econ. - sociale '!U49</f>
        <v>29336685.261089653</v>
      </c>
      <c r="W104" s="126">
        <f>'Convenienza Econ. - sociale '!V49</f>
        <v>31833439.412765369</v>
      </c>
      <c r="X104" s="126">
        <f>'Convenienza Econ. - sociale '!W49</f>
        <v>34330193.564441085</v>
      </c>
      <c r="Y104" s="126">
        <f>'Convenienza Econ. - sociale '!X49</f>
        <v>36826859.705566801</v>
      </c>
      <c r="Z104" s="126">
        <f>'Convenienza Econ. - sociale '!Y49</f>
        <v>39323613.857242517</v>
      </c>
      <c r="AA104" s="126">
        <f>'Convenienza Econ. - sociale '!Z49</f>
        <v>41820368.008918233</v>
      </c>
      <c r="AB104" s="126">
        <f>'Convenienza Econ. - sociale '!AA49</f>
        <v>44317122.160593949</v>
      </c>
      <c r="AC104" s="126">
        <f>'Convenienza Econ. - sociale '!AB49</f>
        <v>46813876.312269665</v>
      </c>
      <c r="AD104" s="126">
        <f>'Convenienza Econ. - sociale '!AC49</f>
        <v>49310542.453395382</v>
      </c>
      <c r="AE104" s="126">
        <f>'Convenienza Econ. - sociale '!AD49</f>
        <v>51807296.605071098</v>
      </c>
      <c r="AF104" s="126">
        <f>'Convenienza Econ. - sociale '!AE49</f>
        <v>54304050.756746814</v>
      </c>
      <c r="AG104" s="126">
        <f>'Convenienza Econ. - sociale '!AF49</f>
        <v>56800804.90842253</v>
      </c>
      <c r="AH104" s="126">
        <f>'Convenienza Econ. - sociale '!AG49</f>
        <v>59297559.060098246</v>
      </c>
      <c r="AI104" s="126">
        <f>'Convenienza Econ. - sociale '!AH49</f>
        <v>61794225.201223962</v>
      </c>
    </row>
    <row r="105" spans="1:35" ht="33.6" customHeight="1" x14ac:dyDescent="0.25">
      <c r="A105" s="314"/>
      <c r="B105" s="314"/>
      <c r="C105" s="314"/>
      <c r="D105" s="314"/>
      <c r="E105" s="314"/>
      <c r="F105" s="314"/>
      <c r="G105" s="314"/>
      <c r="H105" s="314"/>
      <c r="I105" s="314"/>
      <c r="J105" s="314"/>
      <c r="K105" s="314"/>
      <c r="L105" s="314"/>
      <c r="M105" s="314"/>
      <c r="N105" s="314"/>
      <c r="O105" s="314"/>
      <c r="P105" s="314"/>
      <c r="Q105" s="314"/>
      <c r="S105" s="314"/>
      <c r="T105" s="314"/>
      <c r="U105" s="314"/>
      <c r="V105" s="314"/>
      <c r="W105" s="314"/>
      <c r="X105" s="314"/>
      <c r="Y105" s="314"/>
      <c r="Z105" s="314"/>
      <c r="AA105" s="314"/>
      <c r="AB105" s="314"/>
      <c r="AC105" s="314"/>
      <c r="AD105" s="314"/>
      <c r="AE105" s="314"/>
      <c r="AF105" s="314"/>
      <c r="AG105" s="314"/>
      <c r="AH105" s="314"/>
      <c r="AI105" s="314"/>
    </row>
    <row r="106" spans="1:35" s="21" customFormat="1" ht="33.6" customHeight="1" x14ac:dyDescent="0.25">
      <c r="A106" s="200" t="str">
        <f>'Sostenibilità finanziaria'!$A$45</f>
        <v>FLUSSI NETTI</v>
      </c>
      <c r="B106" s="199" t="str">
        <f>'Sostenibilità finanziaria'!AH45</f>
        <v>Anno 26</v>
      </c>
      <c r="C106" s="199" t="str">
        <f>'Sostenibilità finanziaria'!AI45</f>
        <v>Anno 27</v>
      </c>
      <c r="D106" s="199" t="str">
        <f>'Sostenibilità finanziaria'!AJ45</f>
        <v>Anno 28</v>
      </c>
      <c r="E106" s="199" t="str">
        <f>'Sostenibilità finanziaria'!AK45</f>
        <v>Anno 29</v>
      </c>
      <c r="F106" s="199" t="str">
        <f>'Sostenibilità finanziaria'!AL45</f>
        <v>Anno 30</v>
      </c>
      <c r="G106" s="199" t="str">
        <f>'Sostenibilità finanziaria'!AM45</f>
        <v>Anno 31</v>
      </c>
      <c r="H106" s="199" t="str">
        <f>'Sostenibilità finanziaria'!AN45</f>
        <v>Anno 32</v>
      </c>
      <c r="I106" s="199" t="str">
        <f>'Sostenibilità finanziaria'!AO45</f>
        <v>Anno 33</v>
      </c>
      <c r="J106" s="199" t="str">
        <f>'Sostenibilità finanziaria'!AP45</f>
        <v>Anno 34</v>
      </c>
      <c r="K106" s="199" t="str">
        <f>'Sostenibilità finanziaria'!AQ45</f>
        <v>Anno 35</v>
      </c>
      <c r="L106" s="199" t="str">
        <f>'Sostenibilità finanziaria'!AR45</f>
        <v>Anno 36</v>
      </c>
      <c r="M106" s="199" t="str">
        <f>'Sostenibilità finanziaria'!AS45</f>
        <v>Anno 37</v>
      </c>
      <c r="N106" s="199" t="str">
        <f>'Sostenibilità finanziaria'!AT45</f>
        <v>Anno 38</v>
      </c>
      <c r="O106" s="199" t="str">
        <f>'Sostenibilità finanziaria'!AU45</f>
        <v>Anno 39</v>
      </c>
      <c r="P106" s="199" t="str">
        <f>'Sostenibilità finanziaria'!AV45</f>
        <v>Anno 40</v>
      </c>
      <c r="Q106" s="199" t="str">
        <f>'Sostenibilità finanziaria'!AW45</f>
        <v>Totale</v>
      </c>
      <c r="R106" s="109"/>
      <c r="S106" s="198" t="str">
        <f>'Convenienza Econ. - sociale '!B45</f>
        <v>FLUSSI NETTI</v>
      </c>
      <c r="T106" s="199" t="str">
        <f>'Convenienza Econ. - sociale '!AI45</f>
        <v>Anno 26</v>
      </c>
      <c r="U106" s="199" t="str">
        <f>'Convenienza Econ. - sociale '!AJ45</f>
        <v>Anno 27</v>
      </c>
      <c r="V106" s="199" t="str">
        <f>'Convenienza Econ. - sociale '!AK45</f>
        <v>Anno 28</v>
      </c>
      <c r="W106" s="199" t="str">
        <f>'Convenienza Econ. - sociale '!AL45</f>
        <v>Anno 29</v>
      </c>
      <c r="X106" s="199" t="str">
        <f>'Convenienza Econ. - sociale '!AM45</f>
        <v>Anno 30</v>
      </c>
      <c r="Y106" s="199" t="str">
        <f>'Convenienza Econ. - sociale '!AN45</f>
        <v>Anno 31</v>
      </c>
      <c r="Z106" s="199" t="str">
        <f>'Convenienza Econ. - sociale '!AO45</f>
        <v>Anno 32</v>
      </c>
      <c r="AA106" s="199" t="str">
        <f>'Convenienza Econ. - sociale '!AP45</f>
        <v>Anno 33</v>
      </c>
      <c r="AB106" s="199" t="str">
        <f>'Convenienza Econ. - sociale '!AQ45</f>
        <v>Anno 34</v>
      </c>
      <c r="AC106" s="199" t="str">
        <f>'Convenienza Econ. - sociale '!AR45</f>
        <v>Anno 35</v>
      </c>
      <c r="AD106" s="199" t="str">
        <f>'Convenienza Econ. - sociale '!AS45</f>
        <v>Anno 36</v>
      </c>
      <c r="AE106" s="199" t="str">
        <f>'Convenienza Econ. - sociale '!AT45</f>
        <v>Anno 37</v>
      </c>
      <c r="AF106" s="199" t="str">
        <f>'Convenienza Econ. - sociale '!AU45</f>
        <v>Anno 38</v>
      </c>
      <c r="AG106" s="199" t="str">
        <f>'Convenienza Econ. - sociale '!AV45</f>
        <v>Anno 39</v>
      </c>
      <c r="AH106" s="199" t="str">
        <f>'Convenienza Econ. - sociale '!AW45</f>
        <v>Anno 40</v>
      </c>
      <c r="AI106" s="199" t="str">
        <f>'Convenienza Econ. - sociale '!AX45</f>
        <v>Totale</v>
      </c>
    </row>
    <row r="107" spans="1:35" ht="33.6" customHeight="1" x14ac:dyDescent="0.25">
      <c r="A107" s="200" t="str">
        <f>'Sostenibilità finanziaria'!$A$46</f>
        <v>Flussi netti annuali complessivi</v>
      </c>
      <c r="B107" s="126">
        <f>'Sostenibilità finanziaria'!AH46</f>
        <v>2921546.7245795866</v>
      </c>
      <c r="C107" s="126">
        <f>'Sostenibilità finanziaria'!AI46</f>
        <v>2921546.7245795866</v>
      </c>
      <c r="D107" s="126">
        <f>'Sostenibilità finanziaria'!AJ46</f>
        <v>2921546.7245795866</v>
      </c>
      <c r="E107" s="126">
        <f>'Sostenibilità finanziaria'!AK46</f>
        <v>2921546.7245795866</v>
      </c>
      <c r="F107" s="126">
        <f>'Sostenibilità finanziaria'!AL46</f>
        <v>2921442.0995795866</v>
      </c>
      <c r="G107" s="126">
        <f>'Sostenibilità finanziaria'!AM46</f>
        <v>2921546.7245795866</v>
      </c>
      <c r="H107" s="126">
        <f>'Sostenibilità finanziaria'!AN46</f>
        <v>2921546.7245795866</v>
      </c>
      <c r="I107" s="126">
        <f>'Sostenibilità finanziaria'!AO46</f>
        <v>2921546.7245795866</v>
      </c>
      <c r="J107" s="126">
        <f>'Sostenibilità finanziaria'!AP46</f>
        <v>2921546.7245795866</v>
      </c>
      <c r="K107" s="126">
        <f>'Sostenibilità finanziaria'!AQ46</f>
        <v>2921442.0995795866</v>
      </c>
      <c r="L107" s="126">
        <f>'Sostenibilità finanziaria'!AR46</f>
        <v>2921546.7245795866</v>
      </c>
      <c r="M107" s="126">
        <f>'Sostenibilità finanziaria'!AS46</f>
        <v>2921546.7245795866</v>
      </c>
      <c r="N107" s="126">
        <f>'Sostenibilità finanziaria'!AT46</f>
        <v>2921546.7245795866</v>
      </c>
      <c r="O107" s="126">
        <f>'Sostenibilità finanziaria'!AU46</f>
        <v>2921546.7245795866</v>
      </c>
      <c r="P107" s="126">
        <f>'Sostenibilità finanziaria'!AV46</f>
        <v>3536442.0995795866</v>
      </c>
      <c r="Q107" s="126">
        <f>'Sostenibilità finanziaria'!AW46</f>
        <v>104445645.3020386</v>
      </c>
      <c r="S107" s="198" t="str">
        <f>'Convenienza Econ. - sociale '!B46</f>
        <v>Flussi netti annuali complessivi</v>
      </c>
      <c r="T107" s="126">
        <f>'Convenienza Econ. - sociale '!AI46</f>
        <v>2496754.1516757146</v>
      </c>
      <c r="U107" s="126">
        <f>'Convenienza Econ. - sociale '!AJ46</f>
        <v>2496754.1516757146</v>
      </c>
      <c r="V107" s="126">
        <f>'Convenienza Econ. - sociale '!AK46</f>
        <v>2496754.1516757146</v>
      </c>
      <c r="W107" s="126">
        <f>'Convenienza Econ. - sociale '!AL46</f>
        <v>2496754.1516757146</v>
      </c>
      <c r="X107" s="126">
        <f>'Convenienza Econ. - sociale '!AM46</f>
        <v>2496666.1411257149</v>
      </c>
      <c r="Y107" s="126">
        <f>'Convenienza Econ. - sociale '!AN46</f>
        <v>2496754.1516757146</v>
      </c>
      <c r="Z107" s="126">
        <f>'Convenienza Econ. - sociale '!AO46</f>
        <v>2496754.1516757146</v>
      </c>
      <c r="AA107" s="126">
        <f>'Convenienza Econ. - sociale '!AP46</f>
        <v>2496754.1516757146</v>
      </c>
      <c r="AB107" s="126">
        <f>'Convenienza Econ. - sociale '!AQ46</f>
        <v>2496754.1516757146</v>
      </c>
      <c r="AC107" s="126">
        <f>'Convenienza Econ. - sociale '!AR46</f>
        <v>2496666.1411257149</v>
      </c>
      <c r="AD107" s="126">
        <f>'Convenienza Econ. - sociale '!AS46</f>
        <v>2496754.1516757146</v>
      </c>
      <c r="AE107" s="126">
        <f>'Convenienza Econ. - sociale '!AT46</f>
        <v>2496754.1516757146</v>
      </c>
      <c r="AF107" s="126">
        <f>'Convenienza Econ. - sociale '!AU46</f>
        <v>2496754.1516757146</v>
      </c>
      <c r="AG107" s="126">
        <f>'Convenienza Econ. - sociale '!AV46</f>
        <v>2496754.1516757146</v>
      </c>
      <c r="AH107" s="126">
        <f>'Convenienza Econ. - sociale '!AW46</f>
        <v>3014004.1411257149</v>
      </c>
      <c r="AI107" s="126">
        <f>'Convenienza Econ. - sociale '!AX46</f>
        <v>89555448.97758168</v>
      </c>
    </row>
    <row r="108" spans="1:35" ht="33.6" customHeight="1" x14ac:dyDescent="0.25">
      <c r="A108" s="200" t="str">
        <f>'Sostenibilità finanziaria'!$A$47</f>
        <v>Flussi netti annuali di gestione</v>
      </c>
      <c r="B108" s="126">
        <f>'Sostenibilità finanziaria'!AH47</f>
        <v>2921546.7245795866</v>
      </c>
      <c r="C108" s="126">
        <f>'Sostenibilità finanziaria'!AI47</f>
        <v>2921546.7245795866</v>
      </c>
      <c r="D108" s="126">
        <f>'Sostenibilità finanziaria'!AJ47</f>
        <v>2921546.7245795866</v>
      </c>
      <c r="E108" s="126">
        <f>'Sostenibilità finanziaria'!AK47</f>
        <v>2921546.7245795866</v>
      </c>
      <c r="F108" s="126">
        <f>'Sostenibilità finanziaria'!AL47</f>
        <v>2921442.0995795866</v>
      </c>
      <c r="G108" s="126">
        <f>'Sostenibilità finanziaria'!AM47</f>
        <v>2921546.7245795866</v>
      </c>
      <c r="H108" s="126">
        <f>'Sostenibilità finanziaria'!AN47</f>
        <v>2921546.7245795866</v>
      </c>
      <c r="I108" s="126">
        <f>'Sostenibilità finanziaria'!AO47</f>
        <v>2921546.7245795866</v>
      </c>
      <c r="J108" s="126">
        <f>'Sostenibilità finanziaria'!AP47</f>
        <v>2921546.7245795866</v>
      </c>
      <c r="K108" s="126">
        <f>'Sostenibilità finanziaria'!AQ47</f>
        <v>2921442.0995795866</v>
      </c>
      <c r="L108" s="126">
        <f>'Sostenibilità finanziaria'!AR47</f>
        <v>2921546.7245795866</v>
      </c>
      <c r="M108" s="126">
        <f>'Sostenibilità finanziaria'!AS47</f>
        <v>2921546.7245795866</v>
      </c>
      <c r="N108" s="126">
        <f>'Sostenibilità finanziaria'!AT47</f>
        <v>2921546.7245795866</v>
      </c>
      <c r="O108" s="126">
        <f>'Sostenibilità finanziaria'!AU47</f>
        <v>2921546.7245795866</v>
      </c>
      <c r="P108" s="126">
        <f>'Sostenibilità finanziaria'!AV47</f>
        <v>3536442.0995795866</v>
      </c>
      <c r="Q108" s="126">
        <f>'Sostenibilità finanziaria'!AW47</f>
        <v>116745645.3020386</v>
      </c>
      <c r="S108" s="198" t="str">
        <f>'Convenienza Econ. - sociale '!B47</f>
        <v>Flussi netti annuali di gestione</v>
      </c>
      <c r="T108" s="126">
        <f>'Convenienza Econ. - sociale '!AI47</f>
        <v>2496754.1516757146</v>
      </c>
      <c r="U108" s="126">
        <f>'Convenienza Econ. - sociale '!AJ47</f>
        <v>2496754.1516757146</v>
      </c>
      <c r="V108" s="126">
        <f>'Convenienza Econ. - sociale '!AK47</f>
        <v>2496754.1516757146</v>
      </c>
      <c r="W108" s="126">
        <f>'Convenienza Econ. - sociale '!AL47</f>
        <v>2496754.1516757146</v>
      </c>
      <c r="X108" s="126">
        <f>'Convenienza Econ. - sociale '!AM47</f>
        <v>2496666.1411257149</v>
      </c>
      <c r="Y108" s="126">
        <f>'Convenienza Econ. - sociale '!AN47</f>
        <v>2496754.1516757146</v>
      </c>
      <c r="Z108" s="126">
        <f>'Convenienza Econ. - sociale '!AO47</f>
        <v>2496754.1516757146</v>
      </c>
      <c r="AA108" s="126">
        <f>'Convenienza Econ. - sociale '!AP47</f>
        <v>2496754.1516757146</v>
      </c>
      <c r="AB108" s="126">
        <f>'Convenienza Econ. - sociale '!AQ47</f>
        <v>2496754.1516757146</v>
      </c>
      <c r="AC108" s="126">
        <f>'Convenienza Econ. - sociale '!AR47</f>
        <v>2496666.1411257149</v>
      </c>
      <c r="AD108" s="126">
        <f>'Convenienza Econ. - sociale '!AS47</f>
        <v>2496754.1516757146</v>
      </c>
      <c r="AE108" s="126">
        <f>'Convenienza Econ. - sociale '!AT47</f>
        <v>2496754.1516757146</v>
      </c>
      <c r="AF108" s="126">
        <f>'Convenienza Econ. - sociale '!AU47</f>
        <v>2496754.1516757146</v>
      </c>
      <c r="AG108" s="126">
        <f>'Convenienza Econ. - sociale '!AV47</f>
        <v>2496754.1516757146</v>
      </c>
      <c r="AH108" s="126">
        <f>'Convenienza Econ. - sociale '!AW47</f>
        <v>3014004.1411257149</v>
      </c>
      <c r="AI108" s="126">
        <f>'Convenienza Econ. - sociale '!AX47</f>
        <v>99762611.444709674</v>
      </c>
    </row>
    <row r="109" spans="1:35" ht="33.6" customHeight="1" x14ac:dyDescent="0.25">
      <c r="A109" s="200" t="str">
        <f>'Sostenibilità finanziaria'!$A$48</f>
        <v>Flussi netti annuali complessivi INCREMETALE</v>
      </c>
      <c r="B109" s="126">
        <f>'Sostenibilità finanziaria'!AH48</f>
        <v>62929305.032924369</v>
      </c>
      <c r="C109" s="126">
        <f>'Sostenibilità finanziaria'!AI48</f>
        <v>65850851.757503957</v>
      </c>
      <c r="D109" s="126">
        <f>'Sostenibilità finanziaria'!AJ48</f>
        <v>68772398.482083544</v>
      </c>
      <c r="E109" s="126">
        <f>'Sostenibilità finanziaria'!AK48</f>
        <v>71693945.206663132</v>
      </c>
      <c r="F109" s="126">
        <f>'Sostenibilità finanziaria'!AL48</f>
        <v>74615387.306242719</v>
      </c>
      <c r="G109" s="126">
        <f>'Sostenibilità finanziaria'!AM48</f>
        <v>77536934.030822307</v>
      </c>
      <c r="H109" s="126">
        <f>'Sostenibilità finanziaria'!AN48</f>
        <v>80458480.755401894</v>
      </c>
      <c r="I109" s="126">
        <f>'Sostenibilità finanziaria'!AO48</f>
        <v>83380027.479981482</v>
      </c>
      <c r="J109" s="126">
        <f>'Sostenibilità finanziaria'!AP48</f>
        <v>86301574.20456107</v>
      </c>
      <c r="K109" s="126">
        <f>'Sostenibilità finanziaria'!AQ48</f>
        <v>89223016.304140657</v>
      </c>
      <c r="L109" s="126">
        <f>'Sostenibilità finanziaria'!AR48</f>
        <v>92144563.028720245</v>
      </c>
      <c r="M109" s="126">
        <f>'Sostenibilità finanziaria'!AS48</f>
        <v>95066109.753299832</v>
      </c>
      <c r="N109" s="126">
        <f>'Sostenibilità finanziaria'!AT48</f>
        <v>97987656.47787942</v>
      </c>
      <c r="O109" s="126">
        <f>'Sostenibilità finanziaria'!AU48</f>
        <v>100909203.20245901</v>
      </c>
      <c r="P109" s="126">
        <f>'Sostenibilità finanziaria'!AV48</f>
        <v>104445645.3020386</v>
      </c>
      <c r="Q109" s="126">
        <f>'Sostenibilità finanziaria'!AW48</f>
        <v>104445645.3020386</v>
      </c>
      <c r="S109" s="198" t="str">
        <f>'Convenienza Econ. - sociale '!B48</f>
        <v>Flussi netti annuali complessivi INCREMETALE</v>
      </c>
      <c r="T109" s="126">
        <f>'Convenienza Econ. - sociale '!AI48</f>
        <v>54083816.885771669</v>
      </c>
      <c r="U109" s="126">
        <f>'Convenienza Econ. - sociale '!AJ48</f>
        <v>56580571.037447385</v>
      </c>
      <c r="V109" s="126">
        <f>'Convenienza Econ. - sociale '!AK48</f>
        <v>59077325.189123102</v>
      </c>
      <c r="W109" s="126">
        <f>'Convenienza Econ. - sociale '!AL48</f>
        <v>61574079.340798818</v>
      </c>
      <c r="X109" s="126">
        <f>'Convenienza Econ. - sociale '!AM48</f>
        <v>64070745.481924534</v>
      </c>
      <c r="Y109" s="126">
        <f>'Convenienza Econ. - sociale '!AN48</f>
        <v>66567499.63360025</v>
      </c>
      <c r="Z109" s="126">
        <f>'Convenienza Econ. - sociale '!AO48</f>
        <v>69064253.785275966</v>
      </c>
      <c r="AA109" s="126">
        <f>'Convenienza Econ. - sociale '!AP48</f>
        <v>71561007.936951682</v>
      </c>
      <c r="AB109" s="126">
        <f>'Convenienza Econ. - sociale '!AQ48</f>
        <v>74057762.088627398</v>
      </c>
      <c r="AC109" s="126">
        <f>'Convenienza Econ. - sociale '!AR48</f>
        <v>76554428.229753107</v>
      </c>
      <c r="AD109" s="126">
        <f>'Convenienza Econ. - sociale '!AS48</f>
        <v>79051182.381428823</v>
      </c>
      <c r="AE109" s="126">
        <f>'Convenienza Econ. - sociale '!AT48</f>
        <v>81547936.533104539</v>
      </c>
      <c r="AF109" s="126">
        <f>'Convenienza Econ. - sociale '!AU48</f>
        <v>84044690.684780255</v>
      </c>
      <c r="AG109" s="126">
        <f>'Convenienza Econ. - sociale '!AV48</f>
        <v>86541444.836455971</v>
      </c>
      <c r="AH109" s="126">
        <f>'Convenienza Econ. - sociale '!AW48</f>
        <v>89555448.97758168</v>
      </c>
      <c r="AI109" s="126">
        <f>'Convenienza Econ. - sociale '!AX48</f>
        <v>89555448.97758168</v>
      </c>
    </row>
    <row r="110" spans="1:35" ht="33.6" customHeight="1" x14ac:dyDescent="0.25">
      <c r="A110" s="200" t="str">
        <f>'Sostenibilità finanziaria'!$A$49</f>
        <v>Flussi netti annuali di gestione INCREMENTALE</v>
      </c>
      <c r="B110" s="126">
        <f>'Sostenibilità finanziaria'!AH49</f>
        <v>75229305.032924369</v>
      </c>
      <c r="C110" s="126">
        <f>'Sostenibilità finanziaria'!AI49</f>
        <v>78150851.757503957</v>
      </c>
      <c r="D110" s="126">
        <f>'Sostenibilità finanziaria'!AJ49</f>
        <v>81072398.482083544</v>
      </c>
      <c r="E110" s="126">
        <f>'Sostenibilità finanziaria'!AK49</f>
        <v>83993945.206663132</v>
      </c>
      <c r="F110" s="126">
        <f>'Sostenibilità finanziaria'!AL49</f>
        <v>86915387.306242719</v>
      </c>
      <c r="G110" s="126">
        <f>'Sostenibilità finanziaria'!AM49</f>
        <v>89836934.030822307</v>
      </c>
      <c r="H110" s="126">
        <f>'Sostenibilità finanziaria'!AN49</f>
        <v>92758480.755401894</v>
      </c>
      <c r="I110" s="126">
        <f>'Sostenibilità finanziaria'!AO49</f>
        <v>95680027.479981482</v>
      </c>
      <c r="J110" s="126">
        <f>'Sostenibilità finanziaria'!AP49</f>
        <v>98601574.20456107</v>
      </c>
      <c r="K110" s="126">
        <f>'Sostenibilità finanziaria'!AQ49</f>
        <v>101523016.30414066</v>
      </c>
      <c r="L110" s="126">
        <f>'Sostenibilità finanziaria'!AR49</f>
        <v>104444563.02872024</v>
      </c>
      <c r="M110" s="126">
        <f>'Sostenibilità finanziaria'!AS49</f>
        <v>107366109.75329983</v>
      </c>
      <c r="N110" s="126">
        <f>'Sostenibilità finanziaria'!AT49</f>
        <v>110287656.47787942</v>
      </c>
      <c r="O110" s="126">
        <f>'Sostenibilità finanziaria'!AU49</f>
        <v>113209203.20245901</v>
      </c>
      <c r="P110" s="126">
        <f>'Sostenibilità finanziaria'!AV49</f>
        <v>116745645.3020386</v>
      </c>
      <c r="Q110" s="126">
        <f>'Sostenibilità finanziaria'!AW49</f>
        <v>116745645.3020386</v>
      </c>
      <c r="S110" s="198" t="str">
        <f>'Convenienza Econ. - sociale '!B49</f>
        <v>Flussi netti annuali di gestione INCREMENTALE</v>
      </c>
      <c r="T110" s="126">
        <f>'Convenienza Econ. - sociale '!AI49</f>
        <v>64290979.352899678</v>
      </c>
      <c r="U110" s="126">
        <f>'Convenienza Econ. - sociale '!AJ49</f>
        <v>66787733.504575394</v>
      </c>
      <c r="V110" s="126">
        <f>'Convenienza Econ. - sociale '!AK49</f>
        <v>69284487.656251103</v>
      </c>
      <c r="W110" s="126">
        <f>'Convenienza Econ. - sociale '!AL49</f>
        <v>71781241.807926819</v>
      </c>
      <c r="X110" s="126">
        <f>'Convenienza Econ. - sociale '!AM49</f>
        <v>74277907.949052528</v>
      </c>
      <c r="Y110" s="126">
        <f>'Convenienza Econ. - sociale '!AN49</f>
        <v>76774662.100728244</v>
      </c>
      <c r="Z110" s="126">
        <f>'Convenienza Econ. - sociale '!AO49</f>
        <v>79271416.25240396</v>
      </c>
      <c r="AA110" s="126">
        <f>'Convenienza Econ. - sociale '!AP49</f>
        <v>81768170.404079676</v>
      </c>
      <c r="AB110" s="126">
        <f>'Convenienza Econ. - sociale '!AQ49</f>
        <v>84264924.555755392</v>
      </c>
      <c r="AC110" s="126">
        <f>'Convenienza Econ. - sociale '!AR49</f>
        <v>86761590.696881101</v>
      </c>
      <c r="AD110" s="126">
        <f>'Convenienza Econ. - sociale '!AS49</f>
        <v>89258344.848556817</v>
      </c>
      <c r="AE110" s="126">
        <f>'Convenienza Econ. - sociale '!AT49</f>
        <v>91755099.000232533</v>
      </c>
      <c r="AF110" s="126">
        <f>'Convenienza Econ. - sociale '!AU49</f>
        <v>94251853.151908249</v>
      </c>
      <c r="AG110" s="126">
        <f>'Convenienza Econ. - sociale '!AV49</f>
        <v>96748607.303583965</v>
      </c>
      <c r="AH110" s="126">
        <f>'Convenienza Econ. - sociale '!AW49</f>
        <v>99762611.444709674</v>
      </c>
      <c r="AI110" s="126">
        <f>'Convenienza Econ. - sociale '!AX49</f>
        <v>99762611.444709674</v>
      </c>
    </row>
  </sheetData>
  <mergeCells count="12">
    <mergeCell ref="S68:AI68"/>
    <mergeCell ref="S36:AI36"/>
    <mergeCell ref="S19:AI19"/>
    <mergeCell ref="A19:Q19"/>
    <mergeCell ref="A36:Q36"/>
    <mergeCell ref="A68:Q68"/>
    <mergeCell ref="S99:AI99"/>
    <mergeCell ref="S105:AI105"/>
    <mergeCell ref="A99:Q99"/>
    <mergeCell ref="A105:Q105"/>
    <mergeCell ref="S80:AI80"/>
    <mergeCell ref="A80:Q8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B3EAD-E3D7-4B52-B6F1-C2BF4FE6DC7A}">
  <dimension ref="A1:AY59"/>
  <sheetViews>
    <sheetView tabSelected="1" topLeftCell="A8" workbookViewId="0">
      <selection activeCell="I50" sqref="I50"/>
    </sheetView>
  </sheetViews>
  <sheetFormatPr defaultColWidth="10.28515625" defaultRowHeight="12.75" x14ac:dyDescent="0.25"/>
  <cols>
    <col min="1" max="1" width="10.28515625" style="36"/>
    <col min="2" max="2" width="10.28515625" style="33"/>
    <col min="3" max="3" width="16.28515625" style="36" customWidth="1"/>
    <col min="4" max="4" width="12.42578125" style="36" customWidth="1"/>
    <col min="5" max="5" width="12.85546875" style="36" customWidth="1"/>
    <col min="6" max="7" width="10.28515625" style="36"/>
    <col min="8" max="8" width="10.28515625" style="40"/>
    <col min="9" max="9" width="11.28515625" style="36" bestFit="1" customWidth="1"/>
    <col min="10" max="10" width="11.7109375" style="36" bestFit="1" customWidth="1"/>
    <col min="11" max="11" width="14.7109375" style="36" customWidth="1"/>
    <col min="12" max="16384" width="10.28515625" style="36"/>
  </cols>
  <sheetData>
    <row r="1" spans="1:11" s="33" customFormat="1" ht="14.45" customHeight="1" x14ac:dyDescent="0.25">
      <c r="B1" s="318" t="s">
        <v>128</v>
      </c>
      <c r="C1" s="319"/>
      <c r="D1" s="319"/>
      <c r="E1" s="320"/>
      <c r="F1" s="42"/>
      <c r="H1" s="318" t="s">
        <v>143</v>
      </c>
      <c r="I1" s="319"/>
      <c r="J1" s="319"/>
      <c r="K1" s="320"/>
    </row>
    <row r="2" spans="1:11" s="44" customFormat="1" ht="39" customHeight="1" x14ac:dyDescent="0.25">
      <c r="B2" s="45" t="s">
        <v>129</v>
      </c>
      <c r="C2" s="45" t="s">
        <v>133</v>
      </c>
      <c r="D2" s="45" t="s">
        <v>134</v>
      </c>
      <c r="E2" s="45" t="s">
        <v>135</v>
      </c>
      <c r="F2" s="46"/>
      <c r="H2" s="45" t="s">
        <v>129</v>
      </c>
      <c r="I2" s="47" t="s">
        <v>130</v>
      </c>
      <c r="J2" s="47" t="s">
        <v>131</v>
      </c>
      <c r="K2" s="47" t="s">
        <v>132</v>
      </c>
    </row>
    <row r="3" spans="1:11" x14ac:dyDescent="0.25">
      <c r="A3" s="36">
        <v>0</v>
      </c>
      <c r="B3" s="34" t="s">
        <v>136</v>
      </c>
      <c r="C3" s="35">
        <f>'Sostenibilità finanziaria'!B$46</f>
        <v>-7500</v>
      </c>
      <c r="D3" s="37">
        <f>C3</f>
        <v>-7500</v>
      </c>
      <c r="E3" s="37">
        <f>+D3</f>
        <v>-7500</v>
      </c>
      <c r="F3" s="43"/>
      <c r="G3" s="36">
        <v>0</v>
      </c>
      <c r="H3" s="34" t="s">
        <v>136</v>
      </c>
      <c r="I3" s="35">
        <f>'Convenienza Econ. - sociale '!C$46</f>
        <v>-6409.5</v>
      </c>
      <c r="J3" s="37">
        <f>I3</f>
        <v>-6409.5</v>
      </c>
      <c r="K3" s="37">
        <f>+J3</f>
        <v>-6409.5</v>
      </c>
    </row>
    <row r="4" spans="1:11" x14ac:dyDescent="0.25">
      <c r="A4" s="36">
        <v>1</v>
      </c>
      <c r="B4" s="34" t="s">
        <v>137</v>
      </c>
      <c r="C4" s="35">
        <f>'Sostenibilità finanziaria'!C$46</f>
        <v>-199000</v>
      </c>
      <c r="D4" s="37">
        <f>+C4/(1+4%)^A4</f>
        <v>-191346.15384615384</v>
      </c>
      <c r="E4" s="37">
        <f>+E3+D4</f>
        <v>-198846.15384615384</v>
      </c>
      <c r="F4" s="43"/>
      <c r="G4" s="36">
        <v>1</v>
      </c>
      <c r="H4" s="34" t="s">
        <v>137</v>
      </c>
      <c r="I4" s="35">
        <f>'Convenienza Econ. - sociale '!D$46</f>
        <v>-183461.39999999991</v>
      </c>
      <c r="J4" s="37">
        <f>+I4/(1+3%)^G4</f>
        <v>-178117.8640776698</v>
      </c>
      <c r="K4" s="37">
        <f>+K3+J4</f>
        <v>-184527.3640776698</v>
      </c>
    </row>
    <row r="5" spans="1:11" x14ac:dyDescent="0.25">
      <c r="A5" s="36">
        <v>2</v>
      </c>
      <c r="B5" s="34" t="s">
        <v>138</v>
      </c>
      <c r="C5" s="35">
        <f>'Sostenibilità finanziaria'!D$46</f>
        <v>-118500</v>
      </c>
      <c r="D5" s="37">
        <f>+C5/(1+4%)^A5</f>
        <v>-109559.91124260354</v>
      </c>
      <c r="E5" s="37">
        <f t="shared" ref="E5:E49" si="0">+E4+D5</f>
        <v>-308406.06508875737</v>
      </c>
      <c r="F5" s="43"/>
      <c r="G5" s="36">
        <v>2</v>
      </c>
      <c r="H5" s="34" t="s">
        <v>138</v>
      </c>
      <c r="I5" s="35">
        <f>'Convenienza Econ. - sociale '!E$46</f>
        <v>-107968.10000000009</v>
      </c>
      <c r="J5" s="37">
        <f t="shared" ref="J5:J49" si="1">+I5/(1+3%)^G5</f>
        <v>-101770.2893769442</v>
      </c>
      <c r="K5" s="37">
        <f t="shared" ref="K5:K48" si="2">+K4+J5</f>
        <v>-286297.65345461399</v>
      </c>
    </row>
    <row r="6" spans="1:11" x14ac:dyDescent="0.25">
      <c r="A6" s="36">
        <v>3</v>
      </c>
      <c r="B6" s="34" t="s">
        <v>139</v>
      </c>
      <c r="C6" s="35">
        <f>'Sostenibilità finanziaria'!E$46</f>
        <v>-2761813.0355555555</v>
      </c>
      <c r="D6" s="37">
        <f>+C6/(1+4%)^A6</f>
        <v>-2455241.7319387547</v>
      </c>
      <c r="E6" s="37">
        <f t="shared" si="0"/>
        <v>-2763647.797027512</v>
      </c>
      <c r="F6" s="43"/>
      <c r="G6" s="36">
        <v>3</v>
      </c>
      <c r="H6" s="34" t="s">
        <v>139</v>
      </c>
      <c r="I6" s="35">
        <f>'Convenienza Econ. - sociale '!F$46</f>
        <v>-2288131.7462142222</v>
      </c>
      <c r="J6" s="37">
        <f t="shared" si="1"/>
        <v>-2093964.6830491258</v>
      </c>
      <c r="K6" s="37">
        <f t="shared" si="2"/>
        <v>-2380262.3365037399</v>
      </c>
    </row>
    <row r="7" spans="1:11" x14ac:dyDescent="0.25">
      <c r="A7" s="36">
        <v>4</v>
      </c>
      <c r="B7" s="34" t="s">
        <v>140</v>
      </c>
      <c r="C7" s="35">
        <f>'Sostenibilità finanziaria'!F$46</f>
        <v>-5128523.9061111119</v>
      </c>
      <c r="D7" s="37">
        <f t="shared" ref="D7:D47" si="3">+C7/(1+4%)^A7</f>
        <v>-4383883.7287399182</v>
      </c>
      <c r="E7" s="37">
        <f t="shared" si="0"/>
        <v>-7147531.5257674307</v>
      </c>
      <c r="F7" s="43"/>
      <c r="G7" s="36">
        <v>4</v>
      </c>
      <c r="H7" s="34" t="s">
        <v>140</v>
      </c>
      <c r="I7" s="35">
        <f>'Convenienza Econ. - sociale '!G$46</f>
        <v>-4238609.1822194448</v>
      </c>
      <c r="J7" s="37">
        <f t="shared" si="1"/>
        <v>-3765949.359578487</v>
      </c>
      <c r="K7" s="37">
        <f t="shared" si="2"/>
        <v>-6146211.6960822269</v>
      </c>
    </row>
    <row r="8" spans="1:11" ht="14.45" customHeight="1" x14ac:dyDescent="0.25">
      <c r="A8" s="36">
        <v>5</v>
      </c>
      <c r="B8" s="34" t="s">
        <v>141</v>
      </c>
      <c r="C8" s="35">
        <f>'Sostenibilità finanziaria'!G$46</f>
        <v>-4019663.0583333336</v>
      </c>
      <c r="D8" s="37">
        <f t="shared" si="3"/>
        <v>-3303870.0276833633</v>
      </c>
      <c r="E8" s="37">
        <f t="shared" si="0"/>
        <v>-10451401.553450793</v>
      </c>
      <c r="F8" s="43"/>
      <c r="G8" s="36">
        <v>5</v>
      </c>
      <c r="H8" s="34" t="s">
        <v>141</v>
      </c>
      <c r="I8" s="35">
        <f>'Convenienza Econ. - sociale '!H$46</f>
        <v>-3327033.5386943333</v>
      </c>
      <c r="J8" s="37">
        <f t="shared" si="1"/>
        <v>-2869928.3564184625</v>
      </c>
      <c r="K8" s="37">
        <f t="shared" si="2"/>
        <v>-9016140.0525006894</v>
      </c>
    </row>
    <row r="9" spans="1:11" x14ac:dyDescent="0.25">
      <c r="A9" s="36">
        <v>6</v>
      </c>
      <c r="B9" s="34" t="s">
        <v>142</v>
      </c>
      <c r="C9" s="35">
        <f>'Sostenibilità finanziaria'!H$46</f>
        <v>-65000</v>
      </c>
      <c r="D9" s="37">
        <f t="shared" si="3"/>
        <v>-51370.444172459473</v>
      </c>
      <c r="E9" s="37">
        <f t="shared" si="0"/>
        <v>-10502771.997623252</v>
      </c>
      <c r="F9" s="43"/>
      <c r="G9" s="36">
        <v>6</v>
      </c>
      <c r="H9" s="34" t="s">
        <v>142</v>
      </c>
      <c r="I9" s="35">
        <f>'Convenienza Econ. - sociale '!I$46</f>
        <v>-55549</v>
      </c>
      <c r="J9" s="37">
        <f t="shared" si="1"/>
        <v>-46521.412974520317</v>
      </c>
      <c r="K9" s="37">
        <f t="shared" si="2"/>
        <v>-9062661.4654752091</v>
      </c>
    </row>
    <row r="10" spans="1:11" x14ac:dyDescent="0.25">
      <c r="A10" s="36">
        <v>7</v>
      </c>
      <c r="B10" s="34" t="s">
        <v>17</v>
      </c>
      <c r="C10" s="35">
        <f>'Sostenibilità finanziaria'!I$46</f>
        <v>2191160.0434346898</v>
      </c>
      <c r="D10" s="37">
        <f t="shared" si="3"/>
        <v>1665101.5485826274</v>
      </c>
      <c r="E10" s="37">
        <f t="shared" si="0"/>
        <v>-8837670.4490406252</v>
      </c>
      <c r="F10" s="43"/>
      <c r="G10" s="36">
        <v>7</v>
      </c>
      <c r="H10" s="34" t="s">
        <v>17</v>
      </c>
      <c r="I10" s="35">
        <f>'Convenienza Econ. - sociale '!J$46</f>
        <v>1872565.6137567861</v>
      </c>
      <c r="J10" s="37">
        <f t="shared" si="1"/>
        <v>1522567.2049791</v>
      </c>
      <c r="K10" s="37">
        <f t="shared" si="2"/>
        <v>-7540094.2604961088</v>
      </c>
    </row>
    <row r="11" spans="1:11" x14ac:dyDescent="0.25">
      <c r="A11" s="36">
        <v>8</v>
      </c>
      <c r="B11" s="34" t="s">
        <v>18</v>
      </c>
      <c r="C11" s="35">
        <f>'Sostenibilità finanziaria'!J$46</f>
        <v>2921546.7245795866</v>
      </c>
      <c r="D11" s="37">
        <f t="shared" si="3"/>
        <v>2134745.5751059325</v>
      </c>
      <c r="E11" s="37">
        <f t="shared" si="0"/>
        <v>-6702924.8739346927</v>
      </c>
      <c r="F11" s="43"/>
      <c r="G11" s="36">
        <v>8</v>
      </c>
      <c r="H11" s="34" t="s">
        <v>18</v>
      </c>
      <c r="I11" s="35">
        <f>'Convenienza Econ. - sociale '!K$46</f>
        <v>2496754.1516757146</v>
      </c>
      <c r="J11" s="37">
        <f t="shared" si="1"/>
        <v>1970960.7831444661</v>
      </c>
      <c r="K11" s="37">
        <f t="shared" si="2"/>
        <v>-5569133.4773516431</v>
      </c>
    </row>
    <row r="12" spans="1:11" x14ac:dyDescent="0.25">
      <c r="A12" s="36">
        <v>9</v>
      </c>
      <c r="B12" s="34" t="s">
        <v>19</v>
      </c>
      <c r="C12" s="35">
        <f>'Sostenibilità finanziaria'!K$46</f>
        <v>2921546.7245795866</v>
      </c>
      <c r="D12" s="37">
        <f t="shared" si="3"/>
        <v>2052639.9760633963</v>
      </c>
      <c r="E12" s="37">
        <f t="shared" si="0"/>
        <v>-4650284.8978712969</v>
      </c>
      <c r="F12" s="43"/>
      <c r="G12" s="36">
        <v>9</v>
      </c>
      <c r="H12" s="34" t="s">
        <v>19</v>
      </c>
      <c r="I12" s="35">
        <f>'Convenienza Econ. - sociale '!L$46</f>
        <v>2496754.1516757146</v>
      </c>
      <c r="J12" s="37">
        <f t="shared" si="1"/>
        <v>1913554.1583926855</v>
      </c>
      <c r="K12" s="37">
        <f t="shared" si="2"/>
        <v>-3655579.3189589577</v>
      </c>
    </row>
    <row r="13" spans="1:11" x14ac:dyDescent="0.25">
      <c r="A13" s="36">
        <v>10</v>
      </c>
      <c r="B13" s="34" t="s">
        <v>20</v>
      </c>
      <c r="C13" s="35">
        <f>'Sostenibilità finanziaria'!L$46</f>
        <v>2921546.7245795866</v>
      </c>
      <c r="D13" s="37">
        <f t="shared" si="3"/>
        <v>1973692.2846763427</v>
      </c>
      <c r="E13" s="37">
        <f t="shared" si="0"/>
        <v>-2676592.6131949541</v>
      </c>
      <c r="F13" s="43"/>
      <c r="G13" s="36">
        <v>10</v>
      </c>
      <c r="H13" s="34" t="s">
        <v>20</v>
      </c>
      <c r="I13" s="35">
        <f>'Convenienza Econ. - sociale '!M$46</f>
        <v>2496754.1516757146</v>
      </c>
      <c r="J13" s="37">
        <f t="shared" si="1"/>
        <v>1857819.5712550345</v>
      </c>
      <c r="K13" s="37">
        <f t="shared" si="2"/>
        <v>-1797759.7477039231</v>
      </c>
    </row>
    <row r="14" spans="1:11" x14ac:dyDescent="0.25">
      <c r="A14" s="36">
        <v>11</v>
      </c>
      <c r="B14" s="34" t="s">
        <v>21</v>
      </c>
      <c r="C14" s="35">
        <f>'Sostenibilità finanziaria'!M$46</f>
        <v>2921442.0995795866</v>
      </c>
      <c r="D14" s="37">
        <f t="shared" si="3"/>
        <v>1897713.0805530571</v>
      </c>
      <c r="E14" s="37">
        <f t="shared" si="0"/>
        <v>-778879.53264189698</v>
      </c>
      <c r="F14" s="43"/>
      <c r="G14" s="36">
        <v>11</v>
      </c>
      <c r="H14" s="34" t="s">
        <v>21</v>
      </c>
      <c r="I14" s="35">
        <f>'Convenienza Econ. - sociale '!N$46</f>
        <v>2496666.1411257149</v>
      </c>
      <c r="J14" s="37">
        <f t="shared" si="1"/>
        <v>1803644.7409129445</v>
      </c>
      <c r="K14" s="37">
        <f t="shared" si="2"/>
        <v>5884.9932090213988</v>
      </c>
    </row>
    <row r="15" spans="1:11" x14ac:dyDescent="0.25">
      <c r="A15" s="36">
        <v>12</v>
      </c>
      <c r="B15" s="34" t="s">
        <v>22</v>
      </c>
      <c r="C15" s="35">
        <f>'Sostenibilità finanziaria'!N$46</f>
        <v>2921546.7245795866</v>
      </c>
      <c r="D15" s="37">
        <f t="shared" si="3"/>
        <v>1824789.464382713</v>
      </c>
      <c r="E15" s="37">
        <f t="shared" si="0"/>
        <v>1045909.931740816</v>
      </c>
      <c r="F15" s="43"/>
      <c r="G15" s="36">
        <v>12</v>
      </c>
      <c r="H15" s="34" t="s">
        <v>22</v>
      </c>
      <c r="I15" s="35">
        <f>'Convenienza Econ. - sociale '!O$46</f>
        <v>2496754.1516757146</v>
      </c>
      <c r="J15" s="37">
        <f t="shared" si="1"/>
        <v>1751173.1277736211</v>
      </c>
      <c r="K15" s="37">
        <f t="shared" si="2"/>
        <v>1757058.1209826425</v>
      </c>
    </row>
    <row r="16" spans="1:11" x14ac:dyDescent="0.25">
      <c r="A16" s="36">
        <v>13</v>
      </c>
      <c r="B16" s="34" t="s">
        <v>23</v>
      </c>
      <c r="C16" s="35">
        <f>'Sostenibilità finanziaria'!O$46</f>
        <v>2921546.7245795866</v>
      </c>
      <c r="D16" s="37">
        <f t="shared" si="3"/>
        <v>1754605.2542141471</v>
      </c>
      <c r="E16" s="37">
        <f t="shared" si="0"/>
        <v>2800515.1859549629</v>
      </c>
      <c r="F16" s="43"/>
      <c r="G16" s="36">
        <v>13</v>
      </c>
      <c r="H16" s="34" t="s">
        <v>23</v>
      </c>
      <c r="I16" s="35">
        <f>'Convenienza Econ. - sociale '!P$46</f>
        <v>2496754.1516757146</v>
      </c>
      <c r="J16" s="37">
        <f t="shared" si="1"/>
        <v>1700168.085217108</v>
      </c>
      <c r="K16" s="37">
        <f t="shared" si="2"/>
        <v>3457226.2061997503</v>
      </c>
    </row>
    <row r="17" spans="1:11" x14ac:dyDescent="0.25">
      <c r="A17" s="36">
        <v>14</v>
      </c>
      <c r="B17" s="34" t="s">
        <v>24</v>
      </c>
      <c r="C17" s="35">
        <f>'Sostenibilità finanziaria'!P$46</f>
        <v>2921546.7245795866</v>
      </c>
      <c r="D17" s="37">
        <f t="shared" si="3"/>
        <v>1687120.4367443721</v>
      </c>
      <c r="E17" s="37">
        <f t="shared" si="0"/>
        <v>4487635.6226993352</v>
      </c>
      <c r="F17" s="43"/>
      <c r="G17" s="36">
        <v>14</v>
      </c>
      <c r="H17" s="34" t="s">
        <v>24</v>
      </c>
      <c r="I17" s="35">
        <f>'Convenienza Econ. - sociale '!Q$46</f>
        <v>2496754.1516757146</v>
      </c>
      <c r="J17" s="37">
        <f t="shared" si="1"/>
        <v>1650648.6264243766</v>
      </c>
      <c r="K17" s="37">
        <f t="shared" si="2"/>
        <v>5107874.8326241272</v>
      </c>
    </row>
    <row r="18" spans="1:11" x14ac:dyDescent="0.25">
      <c r="A18" s="36">
        <v>15</v>
      </c>
      <c r="B18" s="34" t="s">
        <v>25</v>
      </c>
      <c r="C18" s="35">
        <f>'Sostenibilità finanziaria'!Q$46</f>
        <v>2921546.7245795866</v>
      </c>
      <c r="D18" s="37">
        <f t="shared" si="3"/>
        <v>1622231.189177281</v>
      </c>
      <c r="E18" s="37">
        <f t="shared" si="0"/>
        <v>6109866.8118766164</v>
      </c>
      <c r="F18" s="43"/>
      <c r="G18" s="36">
        <v>15</v>
      </c>
      <c r="H18" s="34" t="s">
        <v>25</v>
      </c>
      <c r="I18" s="35">
        <f>'Convenienza Econ. - sociale '!R$46</f>
        <v>2496754.1516757146</v>
      </c>
      <c r="J18" s="37">
        <f t="shared" si="1"/>
        <v>1602571.481965414</v>
      </c>
      <c r="K18" s="37">
        <f t="shared" si="2"/>
        <v>6710446.3145895414</v>
      </c>
    </row>
    <row r="19" spans="1:11" x14ac:dyDescent="0.25">
      <c r="A19" s="36">
        <v>16</v>
      </c>
      <c r="B19" s="34" t="s">
        <v>26</v>
      </c>
      <c r="C19" s="35">
        <f>'Sostenibilità finanziaria'!R$46</f>
        <v>2921442.0995795866</v>
      </c>
      <c r="D19" s="37">
        <f t="shared" si="3"/>
        <v>1559781.8217583504</v>
      </c>
      <c r="E19" s="37">
        <f t="shared" si="0"/>
        <v>7669648.6336349668</v>
      </c>
      <c r="F19" s="43"/>
      <c r="G19" s="36">
        <v>16</v>
      </c>
      <c r="H19" s="34" t="s">
        <v>26</v>
      </c>
      <c r="I19" s="35">
        <f>'Convenienza Econ. - sociale '!S$46</f>
        <v>2496666.1411257149</v>
      </c>
      <c r="J19" s="37">
        <f t="shared" si="1"/>
        <v>1555839.7974198058</v>
      </c>
      <c r="K19" s="37">
        <f t="shared" si="2"/>
        <v>8266286.1120093474</v>
      </c>
    </row>
    <row r="20" spans="1:11" x14ac:dyDescent="0.25">
      <c r="A20" s="36">
        <v>17</v>
      </c>
      <c r="B20" s="34" t="s">
        <v>27</v>
      </c>
      <c r="C20" s="35">
        <f>'Sostenibilità finanziaria'!S$46</f>
        <v>2921546.7245795866</v>
      </c>
      <c r="D20" s="37">
        <f t="shared" si="3"/>
        <v>1499843.9249050303</v>
      </c>
      <c r="E20" s="37">
        <f t="shared" si="0"/>
        <v>9169492.5585399978</v>
      </c>
      <c r="F20" s="43"/>
      <c r="G20" s="36">
        <v>17</v>
      </c>
      <c r="H20" s="34" t="s">
        <v>27</v>
      </c>
      <c r="I20" s="35">
        <f>'Convenienza Econ. - sociale '!T$46</f>
        <v>2496754.1516757146</v>
      </c>
      <c r="J20" s="37">
        <f t="shared" si="1"/>
        <v>1510577.3229950177</v>
      </c>
      <c r="K20" s="37">
        <f t="shared" si="2"/>
        <v>9776863.4350043647</v>
      </c>
    </row>
    <row r="21" spans="1:11" x14ac:dyDescent="0.25">
      <c r="A21" s="36">
        <v>18</v>
      </c>
      <c r="B21" s="34" t="s">
        <v>28</v>
      </c>
      <c r="C21" s="35">
        <f>'Sostenibilità finanziaria'!T$46</f>
        <v>2921546.7245795866</v>
      </c>
      <c r="D21" s="37">
        <f t="shared" si="3"/>
        <v>1442157.6201009904</v>
      </c>
      <c r="E21" s="37">
        <f t="shared" si="0"/>
        <v>10611650.178640988</v>
      </c>
      <c r="F21" s="43"/>
      <c r="G21" s="36">
        <v>18</v>
      </c>
      <c r="H21" s="34" t="s">
        <v>28</v>
      </c>
      <c r="I21" s="35">
        <f>'Convenienza Econ. - sociale '!U$46</f>
        <v>2496754.1516757146</v>
      </c>
      <c r="J21" s="37">
        <f t="shared" si="1"/>
        <v>1466579.9252378813</v>
      </c>
      <c r="K21" s="37">
        <f t="shared" si="2"/>
        <v>11243443.360242246</v>
      </c>
    </row>
    <row r="22" spans="1:11" x14ac:dyDescent="0.25">
      <c r="A22" s="36">
        <v>19</v>
      </c>
      <c r="B22" s="34" t="s">
        <v>29</v>
      </c>
      <c r="C22" s="35">
        <f>'Sostenibilità finanziaria'!U$46</f>
        <v>2921546.7245795866</v>
      </c>
      <c r="D22" s="37">
        <f t="shared" si="3"/>
        <v>1386690.0193278755</v>
      </c>
      <c r="E22" s="37">
        <f t="shared" si="0"/>
        <v>11998340.197968863</v>
      </c>
      <c r="F22" s="43"/>
      <c r="G22" s="36">
        <v>19</v>
      </c>
      <c r="H22" s="34" t="s">
        <v>29</v>
      </c>
      <c r="I22" s="35">
        <f>'Convenienza Econ. - sociale '!V$46</f>
        <v>2496754.1516757146</v>
      </c>
      <c r="J22" s="37">
        <f t="shared" si="1"/>
        <v>1423864.0050853216</v>
      </c>
      <c r="K22" s="37">
        <f t="shared" si="2"/>
        <v>12667307.365327567</v>
      </c>
    </row>
    <row r="23" spans="1:11" x14ac:dyDescent="0.25">
      <c r="A23" s="36">
        <v>20</v>
      </c>
      <c r="B23" s="34" t="s">
        <v>30</v>
      </c>
      <c r="C23" s="35">
        <f>'Sostenibilità finanziaria'!V$46</f>
        <v>2921546.7245795866</v>
      </c>
      <c r="D23" s="37">
        <f t="shared" si="3"/>
        <v>1333355.7878152649</v>
      </c>
      <c r="E23" s="37">
        <f t="shared" si="0"/>
        <v>13331695.985784128</v>
      </c>
      <c r="F23" s="43"/>
      <c r="G23" s="36">
        <v>20</v>
      </c>
      <c r="H23" s="34" t="s">
        <v>30</v>
      </c>
      <c r="I23" s="35">
        <f>'Convenienza Econ. - sociale '!W$46</f>
        <v>2496754.1516757146</v>
      </c>
      <c r="J23" s="37">
        <f t="shared" si="1"/>
        <v>1382392.2379469143</v>
      </c>
      <c r="K23" s="37">
        <f t="shared" si="2"/>
        <v>14049699.603274481</v>
      </c>
    </row>
    <row r="24" spans="1:11" x14ac:dyDescent="0.25">
      <c r="A24" s="36">
        <v>21</v>
      </c>
      <c r="B24" s="34" t="s">
        <v>31</v>
      </c>
      <c r="C24" s="35">
        <f>'Sostenibilità finanziaria'!W$46</f>
        <v>2921442.0995795866</v>
      </c>
      <c r="D24" s="37">
        <f t="shared" si="3"/>
        <v>1282026.9599336714</v>
      </c>
      <c r="E24" s="37">
        <f t="shared" si="0"/>
        <v>14613722.9457178</v>
      </c>
      <c r="F24" s="43"/>
      <c r="G24" s="36">
        <v>21</v>
      </c>
      <c r="H24" s="34" t="s">
        <v>31</v>
      </c>
      <c r="I24" s="35">
        <f>'Convenienza Econ. - sociale '!X$46</f>
        <v>2496666.1411257149</v>
      </c>
      <c r="J24" s="37">
        <f t="shared" si="1"/>
        <v>1342081.0763488028</v>
      </c>
      <c r="K24" s="37">
        <f t="shared" si="2"/>
        <v>15391780.679623283</v>
      </c>
    </row>
    <row r="25" spans="1:11" x14ac:dyDescent="0.25">
      <c r="A25" s="36">
        <v>22</v>
      </c>
      <c r="B25" s="34" t="s">
        <v>32</v>
      </c>
      <c r="C25" s="35">
        <f>'Sostenibilità finanziaria'!X$46</f>
        <v>2921546.7245795866</v>
      </c>
      <c r="D25" s="37">
        <f t="shared" si="3"/>
        <v>1232762.3777877816</v>
      </c>
      <c r="E25" s="37">
        <f t="shared" si="0"/>
        <v>15846485.323505582</v>
      </c>
      <c r="F25" s="43"/>
      <c r="G25" s="36">
        <v>22</v>
      </c>
      <c r="H25" s="34" t="s">
        <v>32</v>
      </c>
      <c r="I25" s="35">
        <f>'Convenienza Econ. - sociale '!Y$46</f>
        <v>2496754.1516757146</v>
      </c>
      <c r="J25" s="37">
        <f t="shared" si="1"/>
        <v>1303037.2683070169</v>
      </c>
      <c r="K25" s="37">
        <f t="shared" si="2"/>
        <v>16694817.947930301</v>
      </c>
    </row>
    <row r="26" spans="1:11" x14ac:dyDescent="0.25">
      <c r="A26" s="36">
        <v>23</v>
      </c>
      <c r="B26" s="34" t="s">
        <v>33</v>
      </c>
      <c r="C26" s="35">
        <f>'Sostenibilità finanziaria'!Y$46</f>
        <v>2921546.7245795866</v>
      </c>
      <c r="D26" s="37">
        <f t="shared" si="3"/>
        <v>1185348.4401805594</v>
      </c>
      <c r="E26" s="37">
        <f t="shared" si="0"/>
        <v>17031833.763686143</v>
      </c>
      <c r="F26" s="43"/>
      <c r="G26" s="36">
        <v>23</v>
      </c>
      <c r="H26" s="34" t="s">
        <v>33</v>
      </c>
      <c r="I26" s="35">
        <f>'Convenienza Econ. - sociale '!Z$46</f>
        <v>2496754.1516757146</v>
      </c>
      <c r="J26" s="37">
        <f t="shared" si="1"/>
        <v>1265084.7265116668</v>
      </c>
      <c r="K26" s="37">
        <f t="shared" si="2"/>
        <v>17959902.674441967</v>
      </c>
    </row>
    <row r="27" spans="1:11" x14ac:dyDescent="0.25">
      <c r="A27" s="36">
        <v>24</v>
      </c>
      <c r="B27" s="34" t="s">
        <v>34</v>
      </c>
      <c r="C27" s="35">
        <f>'Sostenibilità finanziaria'!Z$46</f>
        <v>2921546.7245795866</v>
      </c>
      <c r="D27" s="37">
        <f t="shared" si="3"/>
        <v>1139758.1155582301</v>
      </c>
      <c r="E27" s="37">
        <f t="shared" si="0"/>
        <v>18171591.879244372</v>
      </c>
      <c r="F27" s="43"/>
      <c r="G27" s="36">
        <v>24</v>
      </c>
      <c r="H27" s="34" t="s">
        <v>34</v>
      </c>
      <c r="I27" s="35">
        <f>'Convenienza Econ. - sociale '!AA$46</f>
        <v>2496754.1516757146</v>
      </c>
      <c r="J27" s="37">
        <f t="shared" si="1"/>
        <v>1228237.5985550166</v>
      </c>
      <c r="K27" s="37">
        <f t="shared" si="2"/>
        <v>19188140.272996984</v>
      </c>
    </row>
    <row r="28" spans="1:11" x14ac:dyDescent="0.25">
      <c r="A28" s="36">
        <v>25</v>
      </c>
      <c r="B28" s="34" t="s">
        <v>35</v>
      </c>
      <c r="C28" s="35">
        <f>'Sostenibilità finanziaria'!AA$46</f>
        <v>2921546.7245795866</v>
      </c>
      <c r="D28" s="37">
        <f t="shared" si="3"/>
        <v>1095921.2649598364</v>
      </c>
      <c r="E28" s="37">
        <f t="shared" si="0"/>
        <v>19267513.144204207</v>
      </c>
      <c r="F28" s="43"/>
      <c r="G28" s="36">
        <v>25</v>
      </c>
      <c r="H28" s="34" t="s">
        <v>35</v>
      </c>
      <c r="I28" s="35">
        <f>'Convenienza Econ. - sociale '!AB$46</f>
        <v>2496754.1516757146</v>
      </c>
      <c r="J28" s="37">
        <f t="shared" si="1"/>
        <v>1192463.6879174919</v>
      </c>
      <c r="K28" s="37">
        <f t="shared" si="2"/>
        <v>20380603.960914478</v>
      </c>
    </row>
    <row r="29" spans="1:11" x14ac:dyDescent="0.25">
      <c r="A29" s="36">
        <v>26</v>
      </c>
      <c r="B29" s="34" t="s">
        <v>36</v>
      </c>
      <c r="C29" s="35">
        <f>'Sostenibilità finanziaria'!AB$46</f>
        <v>2921442.0995795866</v>
      </c>
      <c r="D29" s="37">
        <f t="shared" si="3"/>
        <v>1053732.7099657699</v>
      </c>
      <c r="E29" s="37">
        <f t="shared" si="0"/>
        <v>20321245.854169976</v>
      </c>
      <c r="F29" s="43"/>
      <c r="G29" s="36">
        <v>26</v>
      </c>
      <c r="H29" s="34" t="s">
        <v>36</v>
      </c>
      <c r="I29" s="35">
        <f>'Convenienza Econ. - sociale '!AC$46</f>
        <v>2496666.1411257149</v>
      </c>
      <c r="J29" s="37">
        <f t="shared" si="1"/>
        <v>1157690.9258142312</v>
      </c>
      <c r="K29" s="37">
        <f t="shared" si="2"/>
        <v>21538294.886728708</v>
      </c>
    </row>
    <row r="30" spans="1:11" x14ac:dyDescent="0.25">
      <c r="A30" s="36">
        <v>27</v>
      </c>
      <c r="B30" s="34" t="s">
        <v>37</v>
      </c>
      <c r="C30" s="35">
        <f>'Sostenibilità finanziaria'!AC$46</f>
        <v>2921546.7245795866</v>
      </c>
      <c r="D30" s="37">
        <f t="shared" si="3"/>
        <v>1013240.8144968902</v>
      </c>
      <c r="E30" s="37">
        <f t="shared" si="0"/>
        <v>21334486.668666866</v>
      </c>
      <c r="F30" s="43"/>
      <c r="G30" s="36">
        <v>27</v>
      </c>
      <c r="H30" s="34" t="s">
        <v>37</v>
      </c>
      <c r="I30" s="35">
        <f>'Convenienza Econ. - sociale '!AD$46</f>
        <v>2496754.1516757146</v>
      </c>
      <c r="J30" s="37">
        <f t="shared" si="1"/>
        <v>1124011.3940215777</v>
      </c>
      <c r="K30" s="37">
        <f t="shared" si="2"/>
        <v>22662306.280750286</v>
      </c>
    </row>
    <row r="31" spans="1:11" x14ac:dyDescent="0.25">
      <c r="A31" s="36">
        <v>28</v>
      </c>
      <c r="B31" s="34" t="s">
        <v>38</v>
      </c>
      <c r="C31" s="35">
        <f>'Sostenibilità finanziaria'!AD$46</f>
        <v>2921546.7245795866</v>
      </c>
      <c r="D31" s="37">
        <f t="shared" si="3"/>
        <v>974270.01393931732</v>
      </c>
      <c r="E31" s="37">
        <f t="shared" si="0"/>
        <v>22308756.682606183</v>
      </c>
      <c r="F31" s="43"/>
      <c r="G31" s="36">
        <v>28</v>
      </c>
      <c r="H31" s="34" t="s">
        <v>38</v>
      </c>
      <c r="I31" s="35">
        <f>'Convenienza Econ. - sociale '!AE$46</f>
        <v>2496754.1516757146</v>
      </c>
      <c r="J31" s="37">
        <f t="shared" si="1"/>
        <v>1091273.1980792016</v>
      </c>
      <c r="K31" s="37">
        <f t="shared" si="2"/>
        <v>23753579.478829488</v>
      </c>
    </row>
    <row r="32" spans="1:11" x14ac:dyDescent="0.25">
      <c r="A32" s="36">
        <v>29</v>
      </c>
      <c r="B32" s="34" t="s">
        <v>39</v>
      </c>
      <c r="C32" s="35">
        <f>'Sostenibilità finanziaria'!AE$46</f>
        <v>2921546.7245795866</v>
      </c>
      <c r="D32" s="37">
        <f t="shared" si="3"/>
        <v>936798.0903262666</v>
      </c>
      <c r="E32" s="37">
        <f t="shared" si="0"/>
        <v>23245554.772932451</v>
      </c>
      <c r="F32" s="43"/>
      <c r="G32" s="36">
        <v>29</v>
      </c>
      <c r="H32" s="34" t="s">
        <v>39</v>
      </c>
      <c r="I32" s="35">
        <f>'Convenienza Econ. - sociale '!AF$46</f>
        <v>2496754.1516757146</v>
      </c>
      <c r="J32" s="37">
        <f t="shared" si="1"/>
        <v>1059488.5418244677</v>
      </c>
      <c r="K32" s="37">
        <f t="shared" si="2"/>
        <v>24813068.020653956</v>
      </c>
    </row>
    <row r="33" spans="1:11" x14ac:dyDescent="0.25">
      <c r="A33" s="36">
        <v>30</v>
      </c>
      <c r="B33" s="34" t="s">
        <v>40</v>
      </c>
      <c r="C33" s="35">
        <f>'Sostenibilità finanziaria'!AF$46</f>
        <v>2921546.7245795866</v>
      </c>
      <c r="D33" s="37">
        <f t="shared" si="3"/>
        <v>900767.39454448724</v>
      </c>
      <c r="E33" s="37">
        <f t="shared" si="0"/>
        <v>24146322.167476937</v>
      </c>
      <c r="F33" s="43"/>
      <c r="G33" s="36">
        <v>30</v>
      </c>
      <c r="H33" s="34" t="s">
        <v>40</v>
      </c>
      <c r="I33" s="35">
        <f>'Convenienza Econ. - sociale '!AG$46</f>
        <v>2496754.1516757146</v>
      </c>
      <c r="J33" s="37">
        <f t="shared" si="1"/>
        <v>1028629.6522567648</v>
      </c>
      <c r="K33" s="37">
        <f t="shared" si="2"/>
        <v>25841697.67291072</v>
      </c>
    </row>
    <row r="34" spans="1:11" x14ac:dyDescent="0.25">
      <c r="A34" s="36">
        <v>31</v>
      </c>
      <c r="B34" s="34" t="s">
        <v>41</v>
      </c>
      <c r="C34" s="35">
        <f>'Sostenibilità finanziaria'!AG$46</f>
        <v>2921442.0995795866</v>
      </c>
      <c r="D34" s="37">
        <f t="shared" si="3"/>
        <v>866091.47759985621</v>
      </c>
      <c r="E34" s="37">
        <f t="shared" si="0"/>
        <v>25012413.645076793</v>
      </c>
      <c r="F34" s="43"/>
      <c r="G34" s="36">
        <v>31</v>
      </c>
      <c r="H34" s="34" t="s">
        <v>41</v>
      </c>
      <c r="I34" s="35">
        <f>'Convenienza Econ. - sociale '!AH$46</f>
        <v>2496666.1411257149</v>
      </c>
      <c r="J34" s="37">
        <f t="shared" si="1"/>
        <v>998634.36220919131</v>
      </c>
      <c r="K34" s="37">
        <f t="shared" si="2"/>
        <v>26840332.03511991</v>
      </c>
    </row>
    <row r="35" spans="1:11" x14ac:dyDescent="0.25">
      <c r="A35" s="36">
        <v>32</v>
      </c>
      <c r="B35" s="34" t="s">
        <v>42</v>
      </c>
      <c r="C35" s="35">
        <f>'Sostenibilità finanziaria'!AH$46</f>
        <v>2921546.7245795866</v>
      </c>
      <c r="D35" s="37">
        <f t="shared" si="3"/>
        <v>832810.09110991785</v>
      </c>
      <c r="E35" s="37">
        <f t="shared" si="0"/>
        <v>25845223.736186709</v>
      </c>
      <c r="F35" s="43"/>
      <c r="G35" s="36">
        <v>32</v>
      </c>
      <c r="H35" s="34" t="s">
        <v>42</v>
      </c>
      <c r="I35" s="35">
        <f>'Convenienza Econ. - sociale '!AI$46</f>
        <v>2496754.1516757146</v>
      </c>
      <c r="J35" s="37">
        <f t="shared" si="1"/>
        <v>969582.10223090288</v>
      </c>
      <c r="K35" s="37">
        <f t="shared" si="2"/>
        <v>27809914.137350813</v>
      </c>
    </row>
    <row r="36" spans="1:11" x14ac:dyDescent="0.25">
      <c r="A36" s="36">
        <v>33</v>
      </c>
      <c r="B36" s="34" t="s">
        <v>43</v>
      </c>
      <c r="C36" s="35">
        <f>'Sostenibilità finanziaria'!AI$46</f>
        <v>2921546.7245795866</v>
      </c>
      <c r="D36" s="37">
        <f t="shared" si="3"/>
        <v>800778.93375953636</v>
      </c>
      <c r="E36" s="37">
        <f t="shared" si="0"/>
        <v>26646002.669946246</v>
      </c>
      <c r="F36" s="43"/>
      <c r="G36" s="36">
        <v>33</v>
      </c>
      <c r="H36" s="34" t="s">
        <v>43</v>
      </c>
      <c r="I36" s="35">
        <f>'Convenienza Econ. - sociale '!AJ$46</f>
        <v>2496754.1516757146</v>
      </c>
      <c r="J36" s="37">
        <f t="shared" si="1"/>
        <v>941341.84682611923</v>
      </c>
      <c r="K36" s="37">
        <f t="shared" si="2"/>
        <v>28751255.98417693</v>
      </c>
    </row>
    <row r="37" spans="1:11" x14ac:dyDescent="0.25">
      <c r="A37" s="36">
        <v>34</v>
      </c>
      <c r="B37" s="34" t="s">
        <v>44</v>
      </c>
      <c r="C37" s="35">
        <f>'Sostenibilità finanziaria'!AJ$46</f>
        <v>2921546.7245795866</v>
      </c>
      <c r="D37" s="37">
        <f t="shared" si="3"/>
        <v>769979.74399955408</v>
      </c>
      <c r="E37" s="37">
        <f t="shared" si="0"/>
        <v>27415982.413945802</v>
      </c>
      <c r="F37" s="43"/>
      <c r="G37" s="36">
        <v>34</v>
      </c>
      <c r="H37" s="34" t="s">
        <v>44</v>
      </c>
      <c r="I37" s="35">
        <f>'Convenienza Econ. - sociale '!AK$46</f>
        <v>2496754.1516757146</v>
      </c>
      <c r="J37" s="37">
        <f t="shared" si="1"/>
        <v>913924.12313215469</v>
      </c>
      <c r="K37" s="37">
        <f t="shared" si="2"/>
        <v>29665180.107309084</v>
      </c>
    </row>
    <row r="38" spans="1:11" x14ac:dyDescent="0.25">
      <c r="A38" s="36">
        <v>35</v>
      </c>
      <c r="B38" s="34" t="s">
        <v>45</v>
      </c>
      <c r="C38" s="35">
        <f>'Sostenibilità finanziaria'!AK$46</f>
        <v>2921546.7245795866</v>
      </c>
      <c r="D38" s="37">
        <f>+C38/(1+4%)^A38</f>
        <v>740365.13846110972</v>
      </c>
      <c r="E38" s="37">
        <f t="shared" si="0"/>
        <v>28156347.552406911</v>
      </c>
      <c r="F38" s="43"/>
      <c r="G38" s="36">
        <v>35</v>
      </c>
      <c r="H38" s="34" t="s">
        <v>45</v>
      </c>
      <c r="I38" s="35">
        <f>'Convenienza Econ. - sociale '!AL$46</f>
        <v>2496754.1516757146</v>
      </c>
      <c r="J38" s="37">
        <f t="shared" si="1"/>
        <v>887304.97391471325</v>
      </c>
      <c r="K38" s="37">
        <f t="shared" si="2"/>
        <v>30552485.081223797</v>
      </c>
    </row>
    <row r="39" spans="1:11" x14ac:dyDescent="0.25">
      <c r="A39" s="36">
        <v>36</v>
      </c>
      <c r="B39" s="34" t="s">
        <v>46</v>
      </c>
      <c r="C39" s="35">
        <f>'Sostenibilità finanziaria'!AL$46</f>
        <v>2921442.0995795866</v>
      </c>
      <c r="D39" s="37">
        <f t="shared" si="3"/>
        <v>711864.06237258168</v>
      </c>
      <c r="E39" s="37">
        <f t="shared" si="0"/>
        <v>28868211.614779491</v>
      </c>
      <c r="F39" s="43"/>
      <c r="G39" s="36">
        <v>36</v>
      </c>
      <c r="H39" s="34" t="s">
        <v>46</v>
      </c>
      <c r="I39" s="35">
        <f>'Convenienza Econ. - sociale '!AM$46</f>
        <v>2496666.1411257149</v>
      </c>
      <c r="J39" s="37">
        <f t="shared" si="1"/>
        <v>861430.77322952554</v>
      </c>
      <c r="K39" s="37">
        <f t="shared" si="2"/>
        <v>31413915.854453322</v>
      </c>
    </row>
    <row r="40" spans="1:11" x14ac:dyDescent="0.25">
      <c r="A40" s="36">
        <v>37</v>
      </c>
      <c r="B40" s="34" t="s">
        <v>47</v>
      </c>
      <c r="C40" s="35">
        <f>'Sostenibilità finanziaria'!AM$46</f>
        <v>2921546.7245795866</v>
      </c>
      <c r="D40" s="37">
        <f t="shared" si="3"/>
        <v>684509.18866596662</v>
      </c>
      <c r="E40" s="37">
        <f t="shared" si="0"/>
        <v>29552720.803445458</v>
      </c>
      <c r="F40" s="43"/>
      <c r="G40" s="36">
        <v>37</v>
      </c>
      <c r="H40" s="34" t="s">
        <v>47</v>
      </c>
      <c r="I40" s="35">
        <f>'Convenienza Econ. - sociale '!AN$46</f>
        <v>2496754.1516757146</v>
      </c>
      <c r="J40" s="37">
        <f t="shared" si="1"/>
        <v>836370.0385660415</v>
      </c>
      <c r="K40" s="37">
        <f t="shared" si="2"/>
        <v>32250285.893019363</v>
      </c>
    </row>
    <row r="41" spans="1:11" x14ac:dyDescent="0.25">
      <c r="A41" s="36">
        <v>38</v>
      </c>
      <c r="B41" s="34" t="s">
        <v>48</v>
      </c>
      <c r="C41" s="35">
        <f>'Sostenibilità finanziaria'!AN$46</f>
        <v>2921546.7245795866</v>
      </c>
      <c r="D41" s="37">
        <f t="shared" si="3"/>
        <v>658181.91217881418</v>
      </c>
      <c r="E41" s="37">
        <f t="shared" si="0"/>
        <v>30210902.715624273</v>
      </c>
      <c r="F41" s="43"/>
      <c r="G41" s="36">
        <v>38</v>
      </c>
      <c r="H41" s="34" t="s">
        <v>48</v>
      </c>
      <c r="I41" s="35">
        <f>'Convenienza Econ. - sociale '!AO$46</f>
        <v>2496754.1516757146</v>
      </c>
      <c r="J41" s="37">
        <f t="shared" si="1"/>
        <v>812009.74618062272</v>
      </c>
      <c r="K41" s="37">
        <f t="shared" si="2"/>
        <v>33062295.639199987</v>
      </c>
    </row>
    <row r="42" spans="1:11" x14ac:dyDescent="0.25">
      <c r="A42" s="36">
        <v>39</v>
      </c>
      <c r="B42" s="34" t="s">
        <v>49</v>
      </c>
      <c r="C42" s="35">
        <f>'Sostenibilità finanziaria'!AO$46</f>
        <v>2921546.7245795866</v>
      </c>
      <c r="D42" s="37">
        <f t="shared" si="3"/>
        <v>632867.22324885987</v>
      </c>
      <c r="E42" s="37">
        <f t="shared" si="0"/>
        <v>30843769.938873135</v>
      </c>
      <c r="F42" s="43"/>
      <c r="G42" s="36">
        <v>39</v>
      </c>
      <c r="H42" s="34" t="s">
        <v>49</v>
      </c>
      <c r="I42" s="35">
        <f>'Convenienza Econ. - sociale '!AP$46</f>
        <v>2496754.1516757146</v>
      </c>
      <c r="J42" s="37">
        <f t="shared" si="1"/>
        <v>788358.97687439097</v>
      </c>
      <c r="K42" s="37">
        <f t="shared" si="2"/>
        <v>33850654.616074376</v>
      </c>
    </row>
    <row r="43" spans="1:11" x14ac:dyDescent="0.25">
      <c r="A43" s="36">
        <v>40</v>
      </c>
      <c r="B43" s="34" t="s">
        <v>50</v>
      </c>
      <c r="C43" s="35">
        <f>'Sostenibilità finanziaria'!AP$46</f>
        <v>2921546.7245795866</v>
      </c>
      <c r="D43" s="37">
        <f t="shared" si="3"/>
        <v>608526.17620082654</v>
      </c>
      <c r="E43" s="37">
        <f t="shared" si="0"/>
        <v>31452296.11507396</v>
      </c>
      <c r="F43" s="43"/>
      <c r="G43" s="36">
        <v>40</v>
      </c>
      <c r="H43" s="34" t="s">
        <v>50</v>
      </c>
      <c r="I43" s="35">
        <f>'Convenienza Econ. - sociale '!AQ$46</f>
        <v>2496754.1516757146</v>
      </c>
      <c r="J43" s="37">
        <f t="shared" si="1"/>
        <v>765397.06492659333</v>
      </c>
      <c r="K43" s="37">
        <f t="shared" si="2"/>
        <v>34616051.68100097</v>
      </c>
    </row>
    <row r="44" spans="1:11" x14ac:dyDescent="0.25">
      <c r="A44" s="36">
        <v>41</v>
      </c>
      <c r="B44" s="34" t="s">
        <v>51</v>
      </c>
      <c r="C44" s="35">
        <f>'Sostenibilità finanziaria'!AQ$46</f>
        <v>2921442.0995795866</v>
      </c>
      <c r="D44" s="37">
        <f t="shared" si="3"/>
        <v>585100.36919185449</v>
      </c>
      <c r="E44" s="37">
        <f t="shared" si="0"/>
        <v>32037396.484265815</v>
      </c>
      <c r="F44" s="43"/>
      <c r="G44" s="36">
        <v>41</v>
      </c>
      <c r="H44" s="34" t="s">
        <v>51</v>
      </c>
      <c r="I44" s="35">
        <f>'Convenienza Econ. - sociale '!AR$46</f>
        <v>2496666.1411257149</v>
      </c>
      <c r="J44" s="37">
        <f t="shared" si="1"/>
        <v>743077.75212663156</v>
      </c>
      <c r="K44" s="37">
        <f t="shared" si="2"/>
        <v>35359129.433127604</v>
      </c>
    </row>
    <row r="45" spans="1:11" x14ac:dyDescent="0.25">
      <c r="A45" s="36">
        <v>42</v>
      </c>
      <c r="B45" s="34" t="s">
        <v>52</v>
      </c>
      <c r="C45" s="35">
        <f>'Sostenibilità finanziaria'!AR$46</f>
        <v>2921546.7245795866</v>
      </c>
      <c r="D45" s="37">
        <f t="shared" si="3"/>
        <v>562616.65699040925</v>
      </c>
      <c r="E45" s="37">
        <f t="shared" si="0"/>
        <v>32600013.141256224</v>
      </c>
      <c r="F45" s="43"/>
      <c r="G45" s="36">
        <v>42</v>
      </c>
      <c r="H45" s="34" t="s">
        <v>52</v>
      </c>
      <c r="I45" s="35">
        <f>'Convenienza Econ. - sociale '!AS$46</f>
        <v>2496754.1516757146</v>
      </c>
      <c r="J45" s="37">
        <f t="shared" si="1"/>
        <v>721460.1422627893</v>
      </c>
      <c r="K45" s="37">
        <f t="shared" si="2"/>
        <v>36080589.575390391</v>
      </c>
    </row>
    <row r="46" spans="1:11" x14ac:dyDescent="0.25">
      <c r="A46" s="36">
        <v>43</v>
      </c>
      <c r="B46" s="34" t="s">
        <v>53</v>
      </c>
      <c r="C46" s="35">
        <f>'Sostenibilità finanziaria'!AS$46</f>
        <v>2921546.7245795866</v>
      </c>
      <c r="D46" s="37">
        <f t="shared" si="3"/>
        <v>540977.55479847034</v>
      </c>
      <c r="E46" s="37">
        <f t="shared" si="0"/>
        <v>33140990.696054693</v>
      </c>
      <c r="F46" s="43"/>
      <c r="G46" s="36">
        <v>43</v>
      </c>
      <c r="H46" s="34" t="s">
        <v>53</v>
      </c>
      <c r="I46" s="35">
        <f>'Convenienza Econ. - sociale '!AT$46</f>
        <v>2496754.1516757146</v>
      </c>
      <c r="J46" s="37">
        <f t="shared" si="1"/>
        <v>700446.74006096052</v>
      </c>
      <c r="K46" s="37">
        <f t="shared" si="2"/>
        <v>36781036.315451354</v>
      </c>
    </row>
    <row r="47" spans="1:11" x14ac:dyDescent="0.25">
      <c r="A47" s="36">
        <v>44</v>
      </c>
      <c r="B47" s="34" t="s">
        <v>54</v>
      </c>
      <c r="C47" s="35">
        <f>'Sostenibilità finanziaria'!AT$46</f>
        <v>2921546.7245795866</v>
      </c>
      <c r="D47" s="37">
        <f t="shared" si="3"/>
        <v>520170.7257677599</v>
      </c>
      <c r="E47" s="37">
        <f t="shared" si="0"/>
        <v>33661161.421822451</v>
      </c>
      <c r="F47" s="43"/>
      <c r="G47" s="36">
        <v>44</v>
      </c>
      <c r="H47" s="34" t="s">
        <v>54</v>
      </c>
      <c r="I47" s="35">
        <f>'Convenienza Econ. - sociale '!AU$46</f>
        <v>2496754.1516757146</v>
      </c>
      <c r="J47" s="37">
        <f t="shared" si="1"/>
        <v>680045.3786999617</v>
      </c>
      <c r="K47" s="37">
        <f t="shared" si="2"/>
        <v>37461081.694151312</v>
      </c>
    </row>
    <row r="48" spans="1:11" x14ac:dyDescent="0.25">
      <c r="A48" s="36">
        <v>45</v>
      </c>
      <c r="B48" s="34" t="s">
        <v>55</v>
      </c>
      <c r="C48" s="35">
        <f>'Sostenibilità finanziaria'!AU$46</f>
        <v>2921546.7245795866</v>
      </c>
      <c r="D48" s="37">
        <f>+C48/(1+4%)^A48</f>
        <v>500164.15939207684</v>
      </c>
      <c r="E48" s="37">
        <f t="shared" si="0"/>
        <v>34161325.581214525</v>
      </c>
      <c r="F48" s="43"/>
      <c r="G48" s="36">
        <v>45</v>
      </c>
      <c r="H48" s="34" t="s">
        <v>55</v>
      </c>
      <c r="I48" s="35">
        <f>'Convenienza Econ. - sociale '!AV$46</f>
        <v>2496754.1516757146</v>
      </c>
      <c r="J48" s="37">
        <f t="shared" si="1"/>
        <v>660238.23174753564</v>
      </c>
      <c r="K48" s="37">
        <f t="shared" si="2"/>
        <v>38121319.92589885</v>
      </c>
    </row>
    <row r="49" spans="1:51" x14ac:dyDescent="0.25">
      <c r="A49" s="36">
        <v>46</v>
      </c>
      <c r="B49" s="34" t="s">
        <v>56</v>
      </c>
      <c r="C49" s="35">
        <f>'Sostenibilità finanziaria'!AV$46</f>
        <v>3536442.0995795866</v>
      </c>
      <c r="D49" s="37">
        <f>+C49/(1+4%)^A49</f>
        <v>582147.37600544957</v>
      </c>
      <c r="E49" s="37">
        <f t="shared" si="0"/>
        <v>34743472.957219973</v>
      </c>
      <c r="F49" s="43"/>
      <c r="G49" s="36">
        <v>46</v>
      </c>
      <c r="H49" s="34" t="s">
        <v>56</v>
      </c>
      <c r="I49" s="35">
        <f>'Convenienza Econ. - sociale '!AW$46</f>
        <v>3014004.1411257149</v>
      </c>
      <c r="J49" s="37">
        <f t="shared" si="1"/>
        <v>773804.95834943524</v>
      </c>
      <c r="K49" s="37">
        <f>+K48+J49</f>
        <v>38895124.884248286</v>
      </c>
    </row>
    <row r="50" spans="1:51" s="33" customFormat="1" x14ac:dyDescent="0.25">
      <c r="A50" s="36">
        <v>47</v>
      </c>
      <c r="B50" s="38" t="s">
        <v>71</v>
      </c>
      <c r="C50" s="35">
        <f>SUM(C3:C49)</f>
        <v>104445645.3020386</v>
      </c>
      <c r="D50" s="39">
        <f>SUM(D3:D49)</f>
        <v>34743472.957219973</v>
      </c>
      <c r="E50" s="35"/>
      <c r="F50" s="42"/>
      <c r="G50" s="36">
        <v>47</v>
      </c>
      <c r="H50" s="34" t="s">
        <v>71</v>
      </c>
      <c r="I50" s="35">
        <f>SUM(I3:I49)</f>
        <v>89555448.97758168</v>
      </c>
      <c r="J50" s="35">
        <f>SUM(J3:J49)</f>
        <v>38895124.884248286</v>
      </c>
      <c r="K50" s="35"/>
    </row>
    <row r="52" spans="1:51" x14ac:dyDescent="0.25">
      <c r="D52" s="41"/>
    </row>
    <row r="53" spans="1:51" x14ac:dyDescent="0.25">
      <c r="B53" s="318" t="s">
        <v>128</v>
      </c>
      <c r="C53" s="319"/>
      <c r="D53" s="319"/>
      <c r="E53" s="320"/>
    </row>
    <row r="54" spans="1:51" x14ac:dyDescent="0.25">
      <c r="B54" s="33">
        <v>1</v>
      </c>
      <c r="C54" s="33">
        <v>2</v>
      </c>
      <c r="D54" s="33">
        <v>3</v>
      </c>
      <c r="E54" s="33">
        <v>4</v>
      </c>
      <c r="F54" s="33">
        <v>5</v>
      </c>
      <c r="G54" s="33">
        <v>6</v>
      </c>
      <c r="H54" s="33">
        <v>7</v>
      </c>
      <c r="I54" s="33">
        <v>8</v>
      </c>
      <c r="J54" s="33">
        <v>9</v>
      </c>
      <c r="K54" s="33">
        <v>10</v>
      </c>
      <c r="L54" s="33">
        <v>11</v>
      </c>
      <c r="M54" s="33">
        <v>12</v>
      </c>
      <c r="N54" s="33">
        <v>13</v>
      </c>
      <c r="O54" s="33">
        <v>14</v>
      </c>
      <c r="P54" s="33">
        <v>15</v>
      </c>
      <c r="Q54" s="33">
        <v>16</v>
      </c>
      <c r="R54" s="33">
        <v>17</v>
      </c>
      <c r="S54" s="33">
        <v>18</v>
      </c>
      <c r="T54" s="33">
        <v>19</v>
      </c>
      <c r="U54" s="33">
        <v>20</v>
      </c>
      <c r="V54" s="33">
        <v>21</v>
      </c>
      <c r="W54" s="33">
        <v>22</v>
      </c>
      <c r="X54" s="33">
        <v>23</v>
      </c>
      <c r="Y54" s="33">
        <v>24</v>
      </c>
      <c r="Z54" s="33">
        <v>25</v>
      </c>
      <c r="AA54" s="33">
        <v>26</v>
      </c>
      <c r="AB54" s="33">
        <v>27</v>
      </c>
      <c r="AC54" s="33">
        <v>28</v>
      </c>
      <c r="AD54" s="33">
        <v>29</v>
      </c>
      <c r="AE54" s="33">
        <v>30</v>
      </c>
      <c r="AF54" s="33">
        <v>31</v>
      </c>
      <c r="AG54" s="33">
        <v>32</v>
      </c>
      <c r="AH54" s="33">
        <v>33</v>
      </c>
      <c r="AI54" s="33">
        <v>34</v>
      </c>
      <c r="AJ54" s="33">
        <v>35</v>
      </c>
      <c r="AK54" s="33">
        <v>36</v>
      </c>
      <c r="AL54" s="33">
        <v>37</v>
      </c>
      <c r="AM54" s="33">
        <v>38</v>
      </c>
      <c r="AN54" s="33">
        <v>39</v>
      </c>
      <c r="AO54" s="33">
        <v>40</v>
      </c>
      <c r="AP54" s="33">
        <v>41</v>
      </c>
      <c r="AQ54" s="33">
        <v>42</v>
      </c>
      <c r="AR54" s="33">
        <v>43</v>
      </c>
      <c r="AS54" s="33">
        <v>44</v>
      </c>
      <c r="AT54" s="33">
        <v>45</v>
      </c>
      <c r="AU54" s="33">
        <v>46</v>
      </c>
      <c r="AV54" s="33">
        <v>47</v>
      </c>
      <c r="AW54" s="33"/>
      <c r="AX54" s="33"/>
      <c r="AY54" s="33"/>
    </row>
    <row r="55" spans="1:51" x14ac:dyDescent="0.25">
      <c r="B55" s="33">
        <f>'Sostenibilità finanziaria'!B$46</f>
        <v>-7500</v>
      </c>
      <c r="C55" s="33">
        <f>'Sostenibilità finanziaria'!C$46</f>
        <v>-199000</v>
      </c>
      <c r="D55" s="33">
        <f>'Sostenibilità finanziaria'!D$46</f>
        <v>-118500</v>
      </c>
      <c r="E55" s="33">
        <f>'Sostenibilità finanziaria'!E$46</f>
        <v>-2761813.0355555555</v>
      </c>
      <c r="F55" s="33">
        <f>'Sostenibilità finanziaria'!F$46</f>
        <v>-5128523.9061111119</v>
      </c>
      <c r="G55" s="33">
        <f>'Sostenibilità finanziaria'!G$46</f>
        <v>-4019663.0583333336</v>
      </c>
      <c r="H55" s="33">
        <f>'Sostenibilità finanziaria'!H$46</f>
        <v>-65000</v>
      </c>
      <c r="I55" s="33">
        <f>'Sostenibilità finanziaria'!I$46</f>
        <v>2191160.0434346898</v>
      </c>
      <c r="J55" s="33">
        <f>'Sostenibilità finanziaria'!J$46</f>
        <v>2921546.7245795866</v>
      </c>
      <c r="K55" s="33">
        <f>'Sostenibilità finanziaria'!K$46</f>
        <v>2921546.7245795866</v>
      </c>
      <c r="L55" s="33">
        <f>'Sostenibilità finanziaria'!L$46</f>
        <v>2921546.7245795866</v>
      </c>
      <c r="M55" s="33">
        <f>'Sostenibilità finanziaria'!M$46</f>
        <v>2921442.0995795866</v>
      </c>
      <c r="N55" s="33">
        <f>'Sostenibilità finanziaria'!N$46</f>
        <v>2921546.7245795866</v>
      </c>
      <c r="O55" s="33">
        <f>'Sostenibilità finanziaria'!O$46</f>
        <v>2921546.7245795866</v>
      </c>
      <c r="P55" s="33">
        <f>'Sostenibilità finanziaria'!P$46</f>
        <v>2921546.7245795866</v>
      </c>
      <c r="Q55" s="33">
        <f>'Sostenibilità finanziaria'!Q$46</f>
        <v>2921546.7245795866</v>
      </c>
      <c r="R55" s="33">
        <f>'Sostenibilità finanziaria'!R$46</f>
        <v>2921442.0995795866</v>
      </c>
      <c r="S55" s="33">
        <f>'Sostenibilità finanziaria'!S$46</f>
        <v>2921546.7245795866</v>
      </c>
      <c r="T55" s="33">
        <f>'Sostenibilità finanziaria'!T$46</f>
        <v>2921546.7245795866</v>
      </c>
      <c r="U55" s="33">
        <f>'Sostenibilità finanziaria'!U$46</f>
        <v>2921546.7245795866</v>
      </c>
      <c r="V55" s="33">
        <f>'Sostenibilità finanziaria'!V$46</f>
        <v>2921546.7245795866</v>
      </c>
      <c r="W55" s="33">
        <f>'Sostenibilità finanziaria'!W$46</f>
        <v>2921442.0995795866</v>
      </c>
      <c r="X55" s="33">
        <f>'Sostenibilità finanziaria'!X$46</f>
        <v>2921546.7245795866</v>
      </c>
      <c r="Y55" s="33">
        <f>'Sostenibilità finanziaria'!Y$46</f>
        <v>2921546.7245795866</v>
      </c>
      <c r="Z55" s="33">
        <f>'Sostenibilità finanziaria'!Z$46</f>
        <v>2921546.7245795866</v>
      </c>
      <c r="AA55" s="33">
        <f>'Sostenibilità finanziaria'!AA$46</f>
        <v>2921546.7245795866</v>
      </c>
      <c r="AB55" s="33">
        <f>'Sostenibilità finanziaria'!AB$46</f>
        <v>2921442.0995795866</v>
      </c>
      <c r="AC55" s="33">
        <f>'Sostenibilità finanziaria'!AC$46</f>
        <v>2921546.7245795866</v>
      </c>
      <c r="AD55" s="33">
        <f>'Sostenibilità finanziaria'!AD$46</f>
        <v>2921546.7245795866</v>
      </c>
      <c r="AE55" s="33">
        <f>'Sostenibilità finanziaria'!AE$46</f>
        <v>2921546.7245795866</v>
      </c>
      <c r="AF55" s="33">
        <f>'Sostenibilità finanziaria'!AF$46</f>
        <v>2921546.7245795866</v>
      </c>
      <c r="AG55" s="33">
        <f>'Sostenibilità finanziaria'!AG$46</f>
        <v>2921442.0995795866</v>
      </c>
      <c r="AH55" s="33">
        <f>'Sostenibilità finanziaria'!AH$46</f>
        <v>2921546.7245795866</v>
      </c>
      <c r="AI55" s="33">
        <f>'Sostenibilità finanziaria'!AI$46</f>
        <v>2921546.7245795866</v>
      </c>
      <c r="AJ55" s="33">
        <f>'Sostenibilità finanziaria'!AJ$46</f>
        <v>2921546.7245795866</v>
      </c>
      <c r="AK55" s="33">
        <f>'Sostenibilità finanziaria'!AK$46</f>
        <v>2921546.7245795866</v>
      </c>
      <c r="AL55" s="33">
        <f>'Sostenibilità finanziaria'!AL$46</f>
        <v>2921442.0995795866</v>
      </c>
      <c r="AM55" s="33">
        <f>'Sostenibilità finanziaria'!AM$46</f>
        <v>2921546.7245795866</v>
      </c>
      <c r="AN55" s="33">
        <f>'Sostenibilità finanziaria'!AN$46</f>
        <v>2921546.7245795866</v>
      </c>
      <c r="AO55" s="33">
        <f>'Sostenibilità finanziaria'!AO$46</f>
        <v>2921546.7245795866</v>
      </c>
      <c r="AP55" s="33">
        <f>'Sostenibilità finanziaria'!AP$46</f>
        <v>2921546.7245795866</v>
      </c>
      <c r="AQ55" s="33">
        <f>'Sostenibilità finanziaria'!AQ$46</f>
        <v>2921442.0995795866</v>
      </c>
      <c r="AR55" s="33">
        <f>'Sostenibilità finanziaria'!AR$46</f>
        <v>2921546.7245795866</v>
      </c>
      <c r="AS55" s="33">
        <f>'Sostenibilità finanziaria'!AS$46</f>
        <v>2921546.7245795866</v>
      </c>
      <c r="AT55" s="33">
        <f>'Sostenibilità finanziaria'!AT$46</f>
        <v>2921546.7245795866</v>
      </c>
      <c r="AU55" s="33">
        <f>'Sostenibilità finanziaria'!AU$46</f>
        <v>2921546.7245795866</v>
      </c>
      <c r="AV55" s="33">
        <f>'Sostenibilità finanziaria'!AV$46</f>
        <v>3536442.0995795866</v>
      </c>
      <c r="AW55" s="33"/>
      <c r="AX55" s="33"/>
      <c r="AY55" s="33"/>
    </row>
    <row r="57" spans="1:51" x14ac:dyDescent="0.25">
      <c r="B57" s="318" t="s">
        <v>143</v>
      </c>
      <c r="C57" s="319"/>
      <c r="D57" s="319"/>
      <c r="E57" s="320"/>
    </row>
    <row r="58" spans="1:51" x14ac:dyDescent="0.25">
      <c r="B58" s="33">
        <v>1</v>
      </c>
      <c r="C58" s="33">
        <v>2</v>
      </c>
      <c r="D58" s="33">
        <v>3</v>
      </c>
      <c r="E58" s="33">
        <v>4</v>
      </c>
      <c r="F58" s="33">
        <v>5</v>
      </c>
      <c r="G58" s="33">
        <v>6</v>
      </c>
      <c r="H58" s="33">
        <v>7</v>
      </c>
      <c r="I58" s="33">
        <v>8</v>
      </c>
      <c r="J58" s="33">
        <v>9</v>
      </c>
      <c r="K58" s="33">
        <v>10</v>
      </c>
      <c r="L58" s="33">
        <v>11</v>
      </c>
      <c r="M58" s="33">
        <v>12</v>
      </c>
      <c r="N58" s="33">
        <v>13</v>
      </c>
      <c r="O58" s="33">
        <v>14</v>
      </c>
      <c r="P58" s="33">
        <v>15</v>
      </c>
      <c r="Q58" s="33">
        <v>16</v>
      </c>
      <c r="R58" s="33">
        <v>17</v>
      </c>
      <c r="S58" s="33">
        <v>18</v>
      </c>
      <c r="T58" s="33">
        <v>19</v>
      </c>
      <c r="U58" s="33">
        <v>20</v>
      </c>
      <c r="V58" s="33">
        <v>21</v>
      </c>
      <c r="W58" s="33">
        <v>22</v>
      </c>
      <c r="X58" s="33">
        <v>23</v>
      </c>
      <c r="Y58" s="33">
        <v>24</v>
      </c>
      <c r="Z58" s="33">
        <v>25</v>
      </c>
      <c r="AA58" s="33">
        <v>26</v>
      </c>
      <c r="AB58" s="33">
        <v>27</v>
      </c>
      <c r="AC58" s="33">
        <v>28</v>
      </c>
      <c r="AD58" s="33">
        <v>29</v>
      </c>
      <c r="AE58" s="33">
        <v>30</v>
      </c>
      <c r="AF58" s="33">
        <v>31</v>
      </c>
      <c r="AG58" s="33">
        <v>32</v>
      </c>
      <c r="AH58" s="33">
        <v>33</v>
      </c>
      <c r="AI58" s="33">
        <v>34</v>
      </c>
      <c r="AJ58" s="33">
        <v>35</v>
      </c>
      <c r="AK58" s="33">
        <v>36</v>
      </c>
      <c r="AL58" s="33">
        <v>37</v>
      </c>
      <c r="AM58" s="33">
        <v>38</v>
      </c>
      <c r="AN58" s="33">
        <v>39</v>
      </c>
      <c r="AO58" s="33">
        <v>40</v>
      </c>
      <c r="AP58" s="33">
        <v>41</v>
      </c>
      <c r="AQ58" s="33">
        <v>42</v>
      </c>
      <c r="AR58" s="33">
        <v>43</v>
      </c>
      <c r="AS58" s="33">
        <v>44</v>
      </c>
      <c r="AT58" s="33">
        <v>45</v>
      </c>
      <c r="AU58" s="33">
        <v>46</v>
      </c>
      <c r="AV58" s="33">
        <v>47</v>
      </c>
    </row>
    <row r="59" spans="1:51" x14ac:dyDescent="0.25">
      <c r="B59" s="33">
        <f>'Convenienza Econ. - sociale '!C$46</f>
        <v>-6409.5</v>
      </c>
      <c r="C59" s="33">
        <f>'Convenienza Econ. - sociale '!D$46</f>
        <v>-183461.39999999991</v>
      </c>
      <c r="D59" s="33">
        <f>'Convenienza Econ. - sociale '!E$46</f>
        <v>-107968.10000000009</v>
      </c>
      <c r="E59" s="33">
        <f>'Convenienza Econ. - sociale '!F$46</f>
        <v>-2288131.7462142222</v>
      </c>
      <c r="F59" s="33">
        <f>'Convenienza Econ. - sociale '!G$46</f>
        <v>-4238609.1822194448</v>
      </c>
      <c r="G59" s="33">
        <f>'Convenienza Econ. - sociale '!H$46</f>
        <v>-3327033.5386943333</v>
      </c>
      <c r="H59" s="33">
        <f>'Convenienza Econ. - sociale '!I$46</f>
        <v>-55549</v>
      </c>
      <c r="I59" s="33">
        <f>'Convenienza Econ. - sociale '!J$46</f>
        <v>1872565.6137567861</v>
      </c>
      <c r="J59" s="33">
        <f>'Convenienza Econ. - sociale '!K$46</f>
        <v>2496754.1516757146</v>
      </c>
      <c r="K59" s="33">
        <f>'Convenienza Econ. - sociale '!L$46</f>
        <v>2496754.1516757146</v>
      </c>
      <c r="L59" s="33">
        <f>'Convenienza Econ. - sociale '!M$46</f>
        <v>2496754.1516757146</v>
      </c>
      <c r="M59" s="33">
        <f>'Convenienza Econ. - sociale '!N$46</f>
        <v>2496666.1411257149</v>
      </c>
      <c r="N59" s="33">
        <f>'Convenienza Econ. - sociale '!O$46</f>
        <v>2496754.1516757146</v>
      </c>
      <c r="O59" s="33">
        <f>'Convenienza Econ. - sociale '!P$46</f>
        <v>2496754.1516757146</v>
      </c>
      <c r="P59" s="33">
        <f>'Convenienza Econ. - sociale '!Q$46</f>
        <v>2496754.1516757146</v>
      </c>
      <c r="Q59" s="33">
        <f>'Convenienza Econ. - sociale '!R$46</f>
        <v>2496754.1516757146</v>
      </c>
      <c r="R59" s="33">
        <f>'Convenienza Econ. - sociale '!S$46</f>
        <v>2496666.1411257149</v>
      </c>
      <c r="S59" s="33">
        <f>'Convenienza Econ. - sociale '!T$46</f>
        <v>2496754.1516757146</v>
      </c>
      <c r="T59" s="33">
        <f>'Convenienza Econ. - sociale '!U$46</f>
        <v>2496754.1516757146</v>
      </c>
      <c r="U59" s="33">
        <f>'Convenienza Econ. - sociale '!V$46</f>
        <v>2496754.1516757146</v>
      </c>
      <c r="V59" s="33">
        <f>'Convenienza Econ. - sociale '!W$46</f>
        <v>2496754.1516757146</v>
      </c>
      <c r="W59" s="33">
        <f>'Convenienza Econ. - sociale '!X$46</f>
        <v>2496666.1411257149</v>
      </c>
      <c r="X59" s="33">
        <f>'Convenienza Econ. - sociale '!Y$46</f>
        <v>2496754.1516757146</v>
      </c>
      <c r="Y59" s="33">
        <f>'Convenienza Econ. - sociale '!Z$46</f>
        <v>2496754.1516757146</v>
      </c>
      <c r="Z59" s="33">
        <f>'Convenienza Econ. - sociale '!AA$46</f>
        <v>2496754.1516757146</v>
      </c>
      <c r="AA59" s="33">
        <f>'Convenienza Econ. - sociale '!AB$46</f>
        <v>2496754.1516757146</v>
      </c>
      <c r="AB59" s="33">
        <f>'Convenienza Econ. - sociale '!AC$46</f>
        <v>2496666.1411257149</v>
      </c>
      <c r="AC59" s="33">
        <f>'Convenienza Econ. - sociale '!AD$46</f>
        <v>2496754.1516757146</v>
      </c>
      <c r="AD59" s="33">
        <f>'Convenienza Econ. - sociale '!AE$46</f>
        <v>2496754.1516757146</v>
      </c>
      <c r="AE59" s="33">
        <f>'Convenienza Econ. - sociale '!AF$46</f>
        <v>2496754.1516757146</v>
      </c>
      <c r="AF59" s="33">
        <f>'Convenienza Econ. - sociale '!AG$46</f>
        <v>2496754.1516757146</v>
      </c>
      <c r="AG59" s="33">
        <f>'Convenienza Econ. - sociale '!AH$46</f>
        <v>2496666.1411257149</v>
      </c>
      <c r="AH59" s="33">
        <f>'Convenienza Econ. - sociale '!AI$46</f>
        <v>2496754.1516757146</v>
      </c>
      <c r="AI59" s="33">
        <f>'Convenienza Econ. - sociale '!AJ$46</f>
        <v>2496754.1516757146</v>
      </c>
      <c r="AJ59" s="33">
        <f>'Convenienza Econ. - sociale '!AK$46</f>
        <v>2496754.1516757146</v>
      </c>
      <c r="AK59" s="33">
        <f>'Convenienza Econ. - sociale '!AL$46</f>
        <v>2496754.1516757146</v>
      </c>
      <c r="AL59" s="33">
        <f>'Convenienza Econ. - sociale '!AM$46</f>
        <v>2496666.1411257149</v>
      </c>
      <c r="AM59" s="33">
        <f>'Convenienza Econ. - sociale '!AN$46</f>
        <v>2496754.1516757146</v>
      </c>
      <c r="AN59" s="33">
        <f>'Convenienza Econ. - sociale '!AO$46</f>
        <v>2496754.1516757146</v>
      </c>
      <c r="AO59" s="33">
        <f>'Convenienza Econ. - sociale '!AP$46</f>
        <v>2496754.1516757146</v>
      </c>
      <c r="AP59" s="33">
        <f>'Convenienza Econ. - sociale '!AQ$46</f>
        <v>2496754.1516757146</v>
      </c>
      <c r="AQ59" s="33">
        <f>'Convenienza Econ. - sociale '!AR$46</f>
        <v>2496666.1411257149</v>
      </c>
      <c r="AR59" s="33">
        <f>'Convenienza Econ. - sociale '!AS$46</f>
        <v>2496754.1516757146</v>
      </c>
      <c r="AS59" s="33">
        <f>'Convenienza Econ. - sociale '!AT$46</f>
        <v>2496754.1516757146</v>
      </c>
      <c r="AT59" s="33">
        <f>'Convenienza Econ. - sociale '!AU$46</f>
        <v>2496754.1516757146</v>
      </c>
      <c r="AU59" s="33">
        <f>'Convenienza Econ. - sociale '!AV$46</f>
        <v>2496754.1516757146</v>
      </c>
      <c r="AV59" s="33">
        <f>'Convenienza Econ. - sociale '!AW$46</f>
        <v>3014004.1411257149</v>
      </c>
    </row>
  </sheetData>
  <mergeCells count="4">
    <mergeCell ref="B57:E57"/>
    <mergeCell ref="B1:E1"/>
    <mergeCell ref="H1:K1"/>
    <mergeCell ref="B53:E5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10</vt:i4>
      </vt:variant>
    </vt:vector>
  </HeadingPairs>
  <TitlesOfParts>
    <vt:vector size="10" baseType="lpstr">
      <vt:lpstr>Sostenibilità finanziaria</vt:lpstr>
      <vt:lpstr>Convenienza Econ. - sociale </vt:lpstr>
      <vt:lpstr>Sensitività</vt:lpstr>
      <vt:lpstr>Costi investimento</vt:lpstr>
      <vt:lpstr>Riepilogo Costi Gestione</vt:lpstr>
      <vt:lpstr>Costi di Gestione</vt:lpstr>
      <vt:lpstr>recupero tariffa</vt:lpstr>
      <vt:lpstr>Riepilogo tabelle</vt:lpstr>
      <vt:lpstr>Tabella di dettaglio flussi</vt:lpstr>
      <vt:lpstr>Analisi prop e altern. di prog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Ettore Depalo</dc:creator>
  <cp:lastModifiedBy>Ettore Depalo</cp:lastModifiedBy>
  <cp:lastPrinted>2020-05-22T07:28:21Z</cp:lastPrinted>
  <dcterms:created xsi:type="dcterms:W3CDTF">2015-06-05T18:19:34Z</dcterms:created>
  <dcterms:modified xsi:type="dcterms:W3CDTF">2020-12-05T12:08:51Z</dcterms:modified>
</cp:coreProperties>
</file>